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customProperty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filterPrivacy="1" autoCompressPictures="0"/>
  <bookViews>
    <workbookView xWindow="2660" yWindow="0" windowWidth="25600" windowHeight="16060" activeTab="5"/>
  </bookViews>
  <sheets>
    <sheet name="Jan" sheetId="6" r:id="rId1"/>
    <sheet name="Feb" sheetId="9" r:id="rId2"/>
    <sheet name="Mar" sheetId="10" r:id="rId3"/>
    <sheet name="Apr" sheetId="11" r:id="rId4"/>
    <sheet name="Maj" sheetId="12" r:id="rId5"/>
    <sheet name="Jun" sheetId="13" r:id="rId6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Jan!$L$2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_xlnm.Print_Area" localSheetId="3">Apr!$A$1:$H$37</definedName>
    <definedName name="_xlnm.Print_Area" localSheetId="1">Feb!$A$1:$H$37</definedName>
    <definedName name="_xlnm.Print_Area" localSheetId="0">Jan!$A$1:$H$37</definedName>
    <definedName name="_xlnm.Print_Area" localSheetId="5">Jun!$A$1:$H$37</definedName>
    <definedName name="_xlnm.Print_Area" localSheetId="4">Maj!$A$1:$H$37</definedName>
    <definedName name="_xlnm.Print_Area" localSheetId="2">Mar!$A$1:$H$37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1" l="1"/>
  <c r="B3" i="13"/>
  <c r="B3" i="12"/>
  <c r="B3" i="11"/>
  <c r="B3" i="10"/>
  <c r="B3" i="9"/>
  <c r="B3" i="6"/>
  <c r="B5" i="6"/>
  <c r="D5" i="6"/>
  <c r="C15" i="11"/>
  <c r="B15" i="11"/>
  <c r="H13" i="11"/>
  <c r="G13" i="11"/>
  <c r="F13" i="11"/>
  <c r="E13" i="11"/>
  <c r="D13" i="11"/>
  <c r="C13" i="11"/>
  <c r="B13" i="11"/>
  <c r="H11" i="11"/>
  <c r="G11" i="11"/>
  <c r="F11" i="11"/>
  <c r="E11" i="11"/>
  <c r="D11" i="11"/>
  <c r="C11" i="11"/>
  <c r="B11" i="11"/>
  <c r="H9" i="11"/>
  <c r="G9" i="11"/>
  <c r="F9" i="11"/>
  <c r="E9" i="11"/>
  <c r="D9" i="11"/>
  <c r="C9" i="11"/>
  <c r="B9" i="11"/>
  <c r="H7" i="11"/>
  <c r="G7" i="11"/>
  <c r="F7" i="11"/>
  <c r="E7" i="11"/>
  <c r="D7" i="11"/>
  <c r="C7" i="11"/>
  <c r="H5" i="11"/>
  <c r="G5" i="11"/>
  <c r="F5" i="11"/>
  <c r="E5" i="11"/>
  <c r="D5" i="11"/>
  <c r="C5" i="11"/>
  <c r="B5" i="11"/>
  <c r="C15" i="12"/>
  <c r="B15" i="12"/>
  <c r="H13" i="12"/>
  <c r="G13" i="12"/>
  <c r="F13" i="12"/>
  <c r="E13" i="12"/>
  <c r="D13" i="12"/>
  <c r="C13" i="12"/>
  <c r="B13" i="12"/>
  <c r="H11" i="12"/>
  <c r="G11" i="12"/>
  <c r="F11" i="12"/>
  <c r="E11" i="12"/>
  <c r="D11" i="12"/>
  <c r="C11" i="12"/>
  <c r="B11" i="12"/>
  <c r="H9" i="12"/>
  <c r="G9" i="12"/>
  <c r="F9" i="12"/>
  <c r="E9" i="12"/>
  <c r="D9" i="12"/>
  <c r="C9" i="12"/>
  <c r="B9" i="12"/>
  <c r="H7" i="12"/>
  <c r="G7" i="12"/>
  <c r="F7" i="12"/>
  <c r="E7" i="12"/>
  <c r="D7" i="12"/>
  <c r="C7" i="12"/>
  <c r="B7" i="12"/>
  <c r="H5" i="12"/>
  <c r="G5" i="12"/>
  <c r="F5" i="12"/>
  <c r="E5" i="12"/>
  <c r="D5" i="12"/>
  <c r="C5" i="12"/>
  <c r="B5" i="12"/>
  <c r="C15" i="13"/>
  <c r="B15" i="13"/>
  <c r="H13" i="13"/>
  <c r="G13" i="13"/>
  <c r="F13" i="13"/>
  <c r="E13" i="13"/>
  <c r="D13" i="13"/>
  <c r="C13" i="13"/>
  <c r="B13" i="13"/>
  <c r="H11" i="13"/>
  <c r="G11" i="13"/>
  <c r="F11" i="13"/>
  <c r="E11" i="13"/>
  <c r="D11" i="13"/>
  <c r="C11" i="13"/>
  <c r="B11" i="13"/>
  <c r="H9" i="13"/>
  <c r="G9" i="13"/>
  <c r="F9" i="13"/>
  <c r="E9" i="13"/>
  <c r="D9" i="13"/>
  <c r="C9" i="13"/>
  <c r="B9" i="13"/>
  <c r="H7" i="13"/>
  <c r="G7" i="13"/>
  <c r="F7" i="13"/>
  <c r="E7" i="13"/>
  <c r="D7" i="13"/>
  <c r="C7" i="13"/>
  <c r="B7" i="13"/>
  <c r="H5" i="13"/>
  <c r="G5" i="13"/>
  <c r="F5" i="13"/>
  <c r="E5" i="13"/>
  <c r="D5" i="13"/>
  <c r="C5" i="13"/>
  <c r="B5" i="13"/>
  <c r="C15" i="10"/>
  <c r="B15" i="10"/>
  <c r="H13" i="10"/>
  <c r="G13" i="10"/>
  <c r="F13" i="10"/>
  <c r="E13" i="10"/>
  <c r="D13" i="10"/>
  <c r="C13" i="10"/>
  <c r="B13" i="10"/>
  <c r="H11" i="10"/>
  <c r="G11" i="10"/>
  <c r="F11" i="10"/>
  <c r="E11" i="10"/>
  <c r="D11" i="10"/>
  <c r="C11" i="10"/>
  <c r="B11" i="10"/>
  <c r="H9" i="10"/>
  <c r="G9" i="10"/>
  <c r="F9" i="10"/>
  <c r="E9" i="10"/>
  <c r="D9" i="10"/>
  <c r="C9" i="10"/>
  <c r="B9" i="10"/>
  <c r="H7" i="10"/>
  <c r="G7" i="10"/>
  <c r="F7" i="10"/>
  <c r="E7" i="10"/>
  <c r="D7" i="10"/>
  <c r="C7" i="10"/>
  <c r="B7" i="10"/>
  <c r="H5" i="10"/>
  <c r="G5" i="10"/>
  <c r="F5" i="10"/>
  <c r="E5" i="10"/>
  <c r="D5" i="10"/>
  <c r="C5" i="10"/>
  <c r="B5" i="10"/>
  <c r="C15" i="9"/>
  <c r="B15" i="9"/>
  <c r="H13" i="9"/>
  <c r="G13" i="9"/>
  <c r="F13" i="9"/>
  <c r="E13" i="9"/>
  <c r="D13" i="9"/>
  <c r="C13" i="9"/>
  <c r="B13" i="9"/>
  <c r="H11" i="9"/>
  <c r="G11" i="9"/>
  <c r="F11" i="9"/>
  <c r="E11" i="9"/>
  <c r="D11" i="9"/>
  <c r="C11" i="9"/>
  <c r="B11" i="9"/>
  <c r="H9" i="9"/>
  <c r="G9" i="9"/>
  <c r="F9" i="9"/>
  <c r="E9" i="9"/>
  <c r="D9" i="9"/>
  <c r="C9" i="9"/>
  <c r="B9" i="9"/>
  <c r="H7" i="9"/>
  <c r="G7" i="9"/>
  <c r="F7" i="9"/>
  <c r="E7" i="9"/>
  <c r="D7" i="9"/>
  <c r="C7" i="9"/>
  <c r="B7" i="9"/>
  <c r="H5" i="9"/>
  <c r="G5" i="9"/>
  <c r="F5" i="9"/>
  <c r="E5" i="9"/>
  <c r="D5" i="9"/>
  <c r="C5" i="9"/>
  <c r="B5" i="9"/>
  <c r="C15" i="6"/>
  <c r="C5" i="6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<sst xmlns="http://schemas.openxmlformats.org/spreadsheetml/2006/main" count="99" uniqueCount="36">
  <si>
    <t>VÆLG ÅR:</t>
  </si>
  <si>
    <r>
      <rPr>
        <b/>
        <sz val="9"/>
        <color rgb="FFA19574"/>
        <rFont val="Cambria"/>
        <family val="2"/>
      </rPr>
      <t>MANDAG</t>
    </r>
  </si>
  <si>
    <r>
      <rPr>
        <b/>
        <sz val="9"/>
        <color rgb="FFA19574"/>
        <rFont val="Cambria"/>
        <family val="2"/>
      </rPr>
      <t>TIRSDAG</t>
    </r>
  </si>
  <si>
    <r>
      <rPr>
        <b/>
        <sz val="9"/>
        <color rgb="FFA19574"/>
        <rFont val="Cambria"/>
        <family val="2"/>
      </rPr>
      <t>ONSDAG</t>
    </r>
  </si>
  <si>
    <r>
      <rPr>
        <b/>
        <sz val="9"/>
        <color rgb="FFA19574"/>
        <rFont val="Cambria"/>
        <family val="2"/>
      </rPr>
      <t>TORSDAG</t>
    </r>
  </si>
  <si>
    <r>
      <rPr>
        <b/>
        <sz val="9"/>
        <color rgb="FFA19574"/>
        <rFont val="Cambria"/>
        <family val="2"/>
      </rPr>
      <t>FREDAG</t>
    </r>
  </si>
  <si>
    <r>
      <rPr>
        <b/>
        <sz val="9"/>
        <color rgb="FFA19574"/>
        <rFont val="Cambria"/>
        <family val="2"/>
      </rPr>
      <t>LØRDAG</t>
    </r>
  </si>
  <si>
    <r>
      <rPr>
        <b/>
        <sz val="9"/>
        <color rgb="FFA19574"/>
        <rFont val="Cambria"/>
        <family val="2"/>
      </rPr>
      <t>SØNDAG</t>
    </r>
  </si>
  <si>
    <t>NOTER:</t>
  </si>
  <si>
    <t>ODDER CUP</t>
  </si>
  <si>
    <t>DGI FORÅRDSTÆVNE</t>
  </si>
  <si>
    <t>JULEFERIE TRÆNING FRA 17-18:30</t>
  </si>
  <si>
    <t xml:space="preserve">JULEFERIE/NYTÅRSDAG </t>
  </si>
  <si>
    <t>VINTERFERIE</t>
  </si>
  <si>
    <t>VINTERFERIE TRÆNING FRA 10-12</t>
  </si>
  <si>
    <t>VINTERFERIE TRÆNING FRA 17-19</t>
  </si>
  <si>
    <t>VINTERFERIE TRÆNING FRA 17-18:30</t>
  </si>
  <si>
    <t>PÅSKEFERIE</t>
  </si>
  <si>
    <t>PÅSKEFERIE 2 PÅSKEDAG</t>
  </si>
  <si>
    <t>PÅSKEFERIE (PÅSKEDAG)</t>
  </si>
  <si>
    <t>PÅSKEFERIE TRÆNING FRA 10-12</t>
  </si>
  <si>
    <t>PÅSKEFERIE TRÆNING FRA 17-19</t>
  </si>
  <si>
    <t>PÅSKEFERIE TRÆNING FRA 17-18:30</t>
  </si>
  <si>
    <t>VESTDANSKE ÅRGANGS MESTERSKABER (DETTE KRÆVER EN KRAVTID)</t>
  </si>
  <si>
    <t>DÅM KORTBANE (DETTE KRÆVER EN KRAVTID)</t>
  </si>
  <si>
    <t>SIDSTE TRÆNING SÆSON 19/20     DÅM LANGBANE (KRÆVER KRAVTID)</t>
  </si>
  <si>
    <t>DÅM LANGBANE (KRÆVER KRAVTID)</t>
  </si>
  <si>
    <t>TRÆNINGSLEJER DK</t>
  </si>
  <si>
    <t>VINTERFERIE OG 24 TIMER I HJALLRUP</t>
  </si>
  <si>
    <t>Lukket pga markedet</t>
  </si>
  <si>
    <t>Træning aflyst pga markedet</t>
  </si>
  <si>
    <t>DGI LANDSDELSMESTERSKABERNE NORDJYLLAND (HOBRO)</t>
  </si>
  <si>
    <t>·LANDSDELSMESTERSKABERNE I NORDJYLLAND ER ET ALM STÆVNE FOR OS I ÅR, DA VI TAGER TIL ODDER CUP I STEDET FOR LM I IKAST SENERE PÅ ÅRET</t>
  </si>
  <si>
    <t>Nordjyskcup 3 I Aalborg</t>
  </si>
  <si>
    <t>Nordjyske cup 4 i Brønderslev</t>
  </si>
  <si>
    <t>UDFLUGT TIL THE REEF FREDERIKSHAVN!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</si>
</sst>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mmmm"/>
  </numFmts>
  <fonts count="22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11"/>
      <color theme="8"/>
      <name val="Cambria"/>
      <family val="2"/>
      <scheme val="minor"/>
    </font>
    <font>
      <sz val="40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b/>
      <sz val="9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b/>
      <sz val="9"/>
      <color rgb="FFA19574"/>
      <name val="Cambria"/>
      <family val="2"/>
    </font>
    <font>
      <sz val="10"/>
      <name val="Cambria"/>
      <scheme val="minor"/>
    </font>
    <font>
      <b/>
      <sz val="11"/>
      <name val="Cambria"/>
      <scheme val="minor"/>
    </font>
    <font>
      <sz val="8"/>
      <name val="Cambria"/>
      <scheme val="minor"/>
    </font>
    <font>
      <u/>
      <sz val="12"/>
      <color theme="11"/>
      <name val="Cambria"/>
      <family val="2"/>
      <scheme val="minor"/>
    </font>
    <font>
      <sz val="9"/>
      <name val="Cambria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rgb="FFA19574"/>
      </left>
      <right style="thin">
        <color rgb="FFA19574"/>
      </right>
      <top/>
      <bottom style="thin">
        <color rgb="FFA19574"/>
      </bottom>
      <diagonal/>
    </border>
  </borders>
  <cellStyleXfs count="14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4" borderId="10" xfId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0" xfId="3" applyFont="1" applyFill="1" applyBorder="1" applyAlignment="1">
      <alignment horizontal="center" vertical="top" wrapText="1"/>
    </xf>
    <xf numFmtId="164" fontId="15" fillId="4" borderId="11" xfId="1" applyNumberFormat="1" applyFont="1" applyFill="1" applyBorder="1" applyAlignment="1">
      <alignment horizontal="left" vertical="top" wrapText="1"/>
    </xf>
    <xf numFmtId="164" fontId="15" fillId="0" borderId="11" xfId="1" applyNumberFormat="1" applyFont="1" applyFill="1" applyBorder="1" applyAlignment="1">
      <alignment horizontal="left" vertical="top" wrapText="1"/>
    </xf>
    <xf numFmtId="164" fontId="15" fillId="4" borderId="12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top" wrapText="1"/>
    </xf>
    <xf numFmtId="0" fontId="17" fillId="4" borderId="10" xfId="3" applyFont="1" applyFill="1" applyBorder="1" applyAlignment="1">
      <alignment horizontal="center" vertical="top" wrapText="1"/>
    </xf>
    <xf numFmtId="0" fontId="17" fillId="4" borderId="10" xfId="1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top" wrapText="1"/>
    </xf>
    <xf numFmtId="0" fontId="19" fillId="4" borderId="10" xfId="1" applyFont="1" applyFill="1" applyBorder="1" applyAlignment="1">
      <alignment horizontal="center" vertical="top" wrapText="1"/>
    </xf>
    <xf numFmtId="0" fontId="19" fillId="4" borderId="10" xfId="3" applyFont="1" applyFill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21" fillId="0" borderId="10" xfId="3" applyFont="1" applyFill="1" applyBorder="1" applyAlignment="1">
      <alignment horizontal="center" vertical="top" wrapText="1"/>
    </xf>
    <xf numFmtId="0" fontId="18" fillId="0" borderId="14" xfId="2" applyFont="1" applyFill="1" applyBorder="1" applyAlignment="1">
      <alignment horizontal="left" vertical="top" wrapText="1"/>
    </xf>
    <xf numFmtId="0" fontId="18" fillId="0" borderId="8" xfId="2" applyFont="1" applyFill="1" applyBorder="1" applyAlignment="1">
      <alignment horizontal="left" vertical="top" wrapText="1"/>
    </xf>
    <xf numFmtId="0" fontId="18" fillId="0" borderId="9" xfId="2" applyFont="1" applyFill="1" applyBorder="1" applyAlignment="1">
      <alignment horizontal="left" vertical="top" wrapText="1"/>
    </xf>
    <xf numFmtId="164" fontId="13" fillId="0" borderId="5" xfId="2" applyNumberFormat="1" applyFont="1" applyFill="1" applyBorder="1" applyAlignment="1">
      <alignment horizontal="left" vertical="center" wrapText="1"/>
    </xf>
    <xf numFmtId="164" fontId="13" fillId="0" borderId="6" xfId="2" applyNumberFormat="1" applyFont="1" applyFill="1" applyBorder="1" applyAlignment="1">
      <alignment horizontal="left" vertical="center" wrapText="1"/>
    </xf>
    <xf numFmtId="164" fontId="13" fillId="0" borderId="7" xfId="2" applyNumberFormat="1" applyFont="1" applyFill="1" applyBorder="1" applyAlignment="1">
      <alignment horizontal="left" vertical="center" wrapText="1"/>
    </xf>
    <xf numFmtId="165" fontId="10" fillId="0" borderId="0" xfId="1" applyNumberFormat="1" applyFont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9" xfId="2" applyFont="1" applyFill="1" applyBorder="1" applyAlignment="1">
      <alignment horizontal="left" vertical="top" wrapText="1"/>
    </xf>
  </cellXfs>
  <cellStyles count="14">
    <cellStyle name="40% - Accent1 2" xfId="3"/>
    <cellStyle name="Accent1 2" xfId="2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Besøgt link" xfId="11" builtinId="9" hidden="1"/>
    <cellStyle name="Besøgt link" xfId="12" builtinId="9" hidden="1"/>
    <cellStyle name="Besøgt link" xfId="13" builtinId="9" hidden="1"/>
    <cellStyle name="Heading 1 2" xfId="4"/>
    <cellStyle name="Hyperlink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1.xml"/><Relationship Id="rId12" Type="http://schemas.openxmlformats.org/officeDocument/2006/relationships/customXml" Target="../customXml/item2.xml"/><Relationship Id="rId1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7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977900</xdr:colOff>
          <xdr:row>1</xdr:row>
          <xdr:rowOff>50800</xdr:rowOff>
        </xdr:from>
        <xdr:to>
          <xdr:col>12</xdr:col>
          <xdr:colOff>114300</xdr:colOff>
          <xdr:row>2</xdr:row>
          <xdr:rowOff>12700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236280</xdr:colOff>
      <xdr:row>2</xdr:row>
      <xdr:rowOff>202919</xdr:rowOff>
    </xdr:from>
    <xdr:to>
      <xdr:col>13</xdr:col>
      <xdr:colOff>323112</xdr:colOff>
      <xdr:row>9</xdr:row>
      <xdr:rowOff>196405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745" y="719779"/>
          <a:ext cx="4694274" cy="3050347"/>
        </a:xfrm>
        <a:prstGeom prst="rect">
          <a:avLst/>
        </a:prstGeom>
      </xdr:spPr>
    </xdr:pic>
    <xdr:clientData/>
  </xdr:twoCellAnchor>
  <xdr:twoCellAnchor editAs="oneCell">
    <xdr:from>
      <xdr:col>8</xdr:col>
      <xdr:colOff>690378</xdr:colOff>
      <xdr:row>9</xdr:row>
      <xdr:rowOff>457790</xdr:rowOff>
    </xdr:from>
    <xdr:to>
      <xdr:col>12</xdr:col>
      <xdr:colOff>981296</xdr:colOff>
      <xdr:row>28</xdr:row>
      <xdr:rowOff>112230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0843" y="4031511"/>
          <a:ext cx="3894174" cy="5192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723604</xdr:colOff>
      <xdr:row>1</xdr:row>
      <xdr:rowOff>211710</xdr:rowOff>
    </xdr:from>
    <xdr:to>
      <xdr:col>13</xdr:col>
      <xdr:colOff>456017</xdr:colOff>
      <xdr:row>7</xdr:row>
      <xdr:rowOff>536058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4069" y="403687"/>
          <a:ext cx="4339855" cy="2820045"/>
        </a:xfrm>
        <a:prstGeom prst="rect">
          <a:avLst/>
        </a:prstGeom>
      </xdr:spPr>
    </xdr:pic>
    <xdr:clientData/>
  </xdr:twoCellAnchor>
  <xdr:twoCellAnchor editAs="oneCell">
    <xdr:from>
      <xdr:col>8</xdr:col>
      <xdr:colOff>539011</xdr:colOff>
      <xdr:row>7</xdr:row>
      <xdr:rowOff>664534</xdr:rowOff>
    </xdr:from>
    <xdr:to>
      <xdr:col>13</xdr:col>
      <xdr:colOff>445976</xdr:colOff>
      <xdr:row>29</xdr:row>
      <xdr:rowOff>97464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9476" y="3352208"/>
          <a:ext cx="4514407" cy="6019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258599</xdr:colOff>
      <xdr:row>1</xdr:row>
      <xdr:rowOff>44302</xdr:rowOff>
    </xdr:from>
    <xdr:to>
      <xdr:col>13</xdr:col>
      <xdr:colOff>618459</xdr:colOff>
      <xdr:row>8</xdr:row>
      <xdr:rowOff>82296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9064" y="236279"/>
          <a:ext cx="4967302" cy="3227761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635001</xdr:colOff>
      <xdr:row>9</xdr:row>
      <xdr:rowOff>177209</xdr:rowOff>
    </xdr:from>
    <xdr:to>
      <xdr:col>13</xdr:col>
      <xdr:colOff>121092</xdr:colOff>
      <xdr:row>28</xdr:row>
      <xdr:rowOff>97462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5466" y="3750930"/>
          <a:ext cx="4093533" cy="5458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37720</xdr:colOff>
      <xdr:row>1</xdr:row>
      <xdr:rowOff>251046</xdr:rowOff>
    </xdr:from>
    <xdr:to>
      <xdr:col>13</xdr:col>
      <xdr:colOff>27762</xdr:colOff>
      <xdr:row>8</xdr:row>
      <xdr:rowOff>48731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8185" y="443023"/>
          <a:ext cx="4597484" cy="2987452"/>
        </a:xfrm>
        <a:prstGeom prst="rect">
          <a:avLst/>
        </a:prstGeom>
      </xdr:spPr>
    </xdr:pic>
    <xdr:clientData/>
  </xdr:twoCellAnchor>
  <xdr:twoCellAnchor editAs="oneCell">
    <xdr:from>
      <xdr:col>8</xdr:col>
      <xdr:colOff>443023</xdr:colOff>
      <xdr:row>9</xdr:row>
      <xdr:rowOff>59070</xdr:rowOff>
    </xdr:from>
    <xdr:to>
      <xdr:col>12</xdr:col>
      <xdr:colOff>578883</xdr:colOff>
      <xdr:row>24</xdr:row>
      <xdr:rowOff>156535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3488" y="3632791"/>
          <a:ext cx="3739116" cy="49854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243489</xdr:colOff>
      <xdr:row>1</xdr:row>
      <xdr:rowOff>147673</xdr:rowOff>
    </xdr:from>
    <xdr:to>
      <xdr:col>12</xdr:col>
      <xdr:colOff>692296</xdr:colOff>
      <xdr:row>7</xdr:row>
      <xdr:rowOff>285013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3954" y="339650"/>
          <a:ext cx="4052063" cy="2633037"/>
        </a:xfrm>
        <a:prstGeom prst="rect">
          <a:avLst/>
        </a:prstGeom>
      </xdr:spPr>
    </xdr:pic>
    <xdr:clientData/>
  </xdr:twoCellAnchor>
  <xdr:twoCellAnchor editAs="oneCell">
    <xdr:from>
      <xdr:col>8</xdr:col>
      <xdr:colOff>642857</xdr:colOff>
      <xdr:row>8</xdr:row>
      <xdr:rowOff>29535</xdr:rowOff>
    </xdr:from>
    <xdr:to>
      <xdr:col>12</xdr:col>
      <xdr:colOff>578883</xdr:colOff>
      <xdr:row>21</xdr:row>
      <xdr:rowOff>141765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3322" y="3411279"/>
          <a:ext cx="3539282" cy="4704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59070</xdr:colOff>
      <xdr:row>1</xdr:row>
      <xdr:rowOff>73121</xdr:rowOff>
    </xdr:from>
    <xdr:to>
      <xdr:col>12</xdr:col>
      <xdr:colOff>780901</xdr:colOff>
      <xdr:row>7</xdr:row>
      <xdr:rowOff>387872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9535" y="265098"/>
          <a:ext cx="4325087" cy="2810448"/>
        </a:xfrm>
        <a:prstGeom prst="rect">
          <a:avLst/>
        </a:prstGeom>
      </xdr:spPr>
    </xdr:pic>
    <xdr:clientData/>
  </xdr:twoCellAnchor>
  <xdr:twoCellAnchor editAs="oneCell">
    <xdr:from>
      <xdr:col>8</xdr:col>
      <xdr:colOff>380263</xdr:colOff>
      <xdr:row>7</xdr:row>
      <xdr:rowOff>516861</xdr:rowOff>
    </xdr:from>
    <xdr:to>
      <xdr:col>12</xdr:col>
      <xdr:colOff>815163</xdr:colOff>
      <xdr:row>24</xdr:row>
      <xdr:rowOff>126999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0728" y="3204535"/>
          <a:ext cx="4038156" cy="538420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customProperty" Target="../customProperty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0"/>
  <sheetViews>
    <sheetView showGridLines="0" zoomScale="86" zoomScaleNormal="86" zoomScalePageLayoutView="86" workbookViewId="0">
      <selection activeCell="H12" sqref="H12"/>
    </sheetView>
  </sheetViews>
  <sheetFormatPr baseColWidth="10" defaultColWidth="8.7109375" defaultRowHeight="13" x14ac:dyDescent="0"/>
  <cols>
    <col min="1" max="1" width="3.140625" style="1" customWidth="1"/>
    <col min="2" max="9" width="13.7109375" style="1" customWidth="1"/>
    <col min="10" max="10" width="12.7109375" style="1" customWidth="1"/>
    <col min="11" max="11" width="2.140625" style="1" customWidth="1"/>
    <col min="12" max="12" width="11.7109375" style="1" customWidth="1"/>
    <col min="13" max="13" width="11.28515625" style="1" customWidth="1"/>
    <col min="14" max="16384" width="8.7109375" style="1"/>
  </cols>
  <sheetData>
    <row r="1" spans="1:18" ht="15">
      <c r="A1"/>
      <c r="L1" s="8" t="s">
        <v>0</v>
      </c>
    </row>
    <row r="2" spans="1:18" ht="26.25" customHeight="1">
      <c r="A2"/>
      <c r="L2" s="9">
        <v>2020</v>
      </c>
    </row>
    <row r="3" spans="1:18" ht="57.75" customHeight="1">
      <c r="A3"/>
      <c r="B3" s="51" t="str">
        <f>UPPER(TEXT(DATE(CalendarYear,1,1),"mmmm åååå"))</f>
        <v>JANUAR 2020</v>
      </c>
      <c r="C3" s="51"/>
      <c r="D3" s="51"/>
      <c r="E3" s="51"/>
      <c r="F3" s="51"/>
    </row>
    <row r="4" spans="1:18" customFormat="1" ht="29.25" customHeight="1">
      <c r="B4" s="19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1" t="s">
        <v>7</v>
      </c>
      <c r="I4" s="1"/>
      <c r="J4" s="1"/>
      <c r="L4" s="1"/>
      <c r="M4" s="7"/>
      <c r="Q4" s="1"/>
      <c r="R4" s="1"/>
    </row>
    <row r="5" spans="1:18" customFormat="1" ht="15" customHeight="1">
      <c r="B5" s="14" t="str">
        <f>IF(DAY(JanSun1)=1,"",IF(AND(YEAR(JanSun1+1)=CalendarYear,MONTH(JanSun1+1)=1),JanSun1+1,""))</f>
        <v/>
      </c>
      <c r="C5" s="14" t="str">
        <f>IF(DAY(JanSun1)=1,"",IF(AND(YEAR(JanSun1+2)=CalendarYear,MONTH(JanSun1+2)=1),JanSun1+2,""))</f>
        <v/>
      </c>
      <c r="D5" s="14">
        <f>IF(DAY(JanSun1)=1,"",IF(AND(YEAR(JanSun1+3)=CalendarYear,MONTH(JanSun1+3)=1),JanSun1+3,""))</f>
        <v>43831</v>
      </c>
      <c r="E5" s="14">
        <f>IF(DAY(JanSun1)=1,"",IF(AND(YEAR(JanSun1+4)=CalendarYear,MONTH(JanSun1+4)=1),JanSun1+4,""))</f>
        <v>43832</v>
      </c>
      <c r="F5" s="14">
        <f>IF(DAY(JanSun1)=1,"",IF(AND(YEAR(JanSun1+5)=CalendarYear,MONTH(JanSun1+5)=1),JanSun1+5,""))</f>
        <v>43833</v>
      </c>
      <c r="G5" s="14">
        <f>IF(DAY(JanSun1)=1,"",IF(AND(YEAR(JanSun1+6)=CalendarYear,MONTH(JanSun1+6)=1),JanSun1+6,""))</f>
        <v>43834</v>
      </c>
      <c r="H5" s="14">
        <f>IF(DAY(JanSun1)=1,IF(AND(YEAR(JanSun1)=CalendarYear,MONTH(JanSun1)=1),JanSun1,""),IF(AND(YEAR(JanSun1+7)=CalendarYear,MONTH(JanSun1+7)=1),JanSun1+7,""))</f>
        <v>43835</v>
      </c>
      <c r="I5" s="3"/>
      <c r="K5" s="1"/>
      <c r="L5" s="1"/>
      <c r="M5" s="1"/>
      <c r="Q5" s="2"/>
      <c r="R5" s="1"/>
    </row>
    <row r="6" spans="1:18" s="2" customFormat="1" ht="55.5" customHeight="1">
      <c r="A6"/>
      <c r="B6" s="10"/>
      <c r="C6" s="10"/>
      <c r="D6" s="39" t="s">
        <v>12</v>
      </c>
      <c r="E6" s="39" t="s">
        <v>11</v>
      </c>
      <c r="F6" s="10"/>
      <c r="G6" s="11"/>
      <c r="H6" s="11"/>
      <c r="I6" s="3"/>
    </row>
    <row r="7" spans="1:18" ht="15" customHeight="1">
      <c r="A7"/>
      <c r="B7" s="15">
        <f>IF(DAY(JanSun1)=1,IF(AND(YEAR(JanSun1+1)=CalendarYear,MONTH(JanSun1+1)=1),JanSun1+1,""),IF(AND(YEAR(JanSun1+8)=CalendarYear,MONTH(JanSun1+8)=1),JanSun1+8,""))</f>
        <v>43836</v>
      </c>
      <c r="C7" s="15">
        <f>IF(DAY(JanSun1)=1,IF(AND(YEAR(JanSun1+2)=CalendarYear,MONTH(JanSun1+2)=1),JanSun1+2,""),IF(AND(YEAR(JanSun1+9)=CalendarYear,MONTH(JanSun1+9)=1),JanSun1+9,""))</f>
        <v>43837</v>
      </c>
      <c r="D7" s="15">
        <f>IF(DAY(JanSun1)=1,IF(AND(YEAR(JanSun1+3)=CalendarYear,MONTH(JanSun1+3)=1),JanSun1+3,""),IF(AND(YEAR(JanSun1+10)=CalendarYear,MONTH(JanSun1+10)=1),JanSun1+10,""))</f>
        <v>43838</v>
      </c>
      <c r="E7" s="15">
        <f>IF(DAY(JanSun1)=1,IF(AND(YEAR(JanSun1+4)=CalendarYear,MONTH(JanSun1+4)=1),JanSun1+4,""),IF(AND(YEAR(JanSun1+11)=CalendarYear,MONTH(JanSun1+11)=1),JanSun1+11,""))</f>
        <v>43839</v>
      </c>
      <c r="F7" s="15">
        <f>IF(DAY(JanSun1)=1,IF(AND(YEAR(JanSun1+5)=CalendarYear,MONTH(JanSun1+5)=1),JanSun1+5,""),IF(AND(YEAR(JanSun1+12)=CalendarYear,MONTH(JanSun1+12)=1),JanSun1+12,""))</f>
        <v>43840</v>
      </c>
      <c r="G7" s="15">
        <f>IF(DAY(JanSun1)=1,IF(AND(YEAR(JanSun1+6)=CalendarYear,MONTH(JanSun1+6)=1),JanSun1+6,""),IF(AND(YEAR(JanSun1+13)=CalendarYear,MONTH(JanSun1+13)=1),JanSun1+13,""))</f>
        <v>43841</v>
      </c>
      <c r="H7" s="15">
        <f>IF(DAY(JanSun1)=1,IF(AND(YEAR(JanSun1+7)=CalendarYear,MONTH(JanSun1+7)=1),JanSun1+7,""),IF(AND(YEAR(JanSun1+14)=CalendarYear,MONTH(JanSun1+14)=1),JanSun1+14,""))</f>
        <v>43842</v>
      </c>
      <c r="I7" s="3"/>
    </row>
    <row r="8" spans="1:18" ht="55.5" customHeight="1">
      <c r="A8"/>
      <c r="B8" s="12"/>
      <c r="C8" s="12"/>
      <c r="D8" s="12"/>
      <c r="E8" s="12"/>
      <c r="F8" s="12"/>
      <c r="G8" s="44" t="s">
        <v>31</v>
      </c>
      <c r="H8" s="44" t="s">
        <v>31</v>
      </c>
      <c r="I8" s="3"/>
    </row>
    <row r="9" spans="1:18" ht="15" customHeight="1">
      <c r="A9"/>
      <c r="B9" s="16">
        <f>IF(DAY(JanSun1)=1,IF(AND(YEAR(JanSun1+8)=CalendarYear,MONTH(JanSun1+8)=1),JanSun1+8,""),IF(AND(YEAR(JanSun1+15)=CalendarYear,MONTH(JanSun1+15)=1),JanSun1+15,""))</f>
        <v>43843</v>
      </c>
      <c r="C9" s="16">
        <f>IF(DAY(JanSun1)=1,IF(AND(YEAR(JanSun1+9)=CalendarYear,MONTH(JanSun1+9)=1),JanSun1+9,""),IF(AND(YEAR(JanSun1+16)=CalendarYear,MONTH(JanSun1+16)=1),JanSun1+16,""))</f>
        <v>43844</v>
      </c>
      <c r="D9" s="16">
        <f>IF(DAY(JanSun1)=1,IF(AND(YEAR(JanSun1+10)=CalendarYear,MONTH(JanSun1+10)=1),JanSun1+10,""),IF(AND(YEAR(JanSun1+17)=CalendarYear,MONTH(JanSun1+17)=1),JanSun1+17,""))</f>
        <v>43845</v>
      </c>
      <c r="E9" s="16">
        <f>IF(DAY(JanSun1)=1,IF(AND(YEAR(JanSun1+11)=CalendarYear,MONTH(JanSun1+11)=1),JanSun1+11,""),IF(AND(YEAR(JanSun1+18)=CalendarYear,MONTH(JanSun1+18)=1),JanSun1+18,""))</f>
        <v>43846</v>
      </c>
      <c r="F9" s="16">
        <f>IF(DAY(JanSun1)=1,IF(AND(YEAR(JanSun1+12)=CalendarYear,MONTH(JanSun1+12)=1),JanSun1+12,""),IF(AND(YEAR(JanSun1+19)=CalendarYear,MONTH(JanSun1+19)=1),JanSun1+19,""))</f>
        <v>43847</v>
      </c>
      <c r="G9" s="16">
        <f>IF(DAY(JanSun1)=1,IF(AND(YEAR(JanSun1+13)=CalendarYear,MONTH(JanSun1+13)=1),JanSun1+13,""),IF(AND(YEAR(JanSun1+20)=CalendarYear,MONTH(JanSun1+20)=1),JanSun1+20,""))</f>
        <v>43848</v>
      </c>
      <c r="H9" s="16">
        <f>IF(DAY(JanSun1)=1,IF(AND(YEAR(JanSun1+14)=CalendarYear,MONTH(JanSun1+14)=1),JanSun1+14,""),IF(AND(YEAR(JanSun1+21)=CalendarYear,MONTH(JanSun1+21)=1),JanSun1+21,""))</f>
        <v>43849</v>
      </c>
      <c r="I9" s="3"/>
    </row>
    <row r="10" spans="1:18" ht="55.5" customHeight="1">
      <c r="A10"/>
      <c r="B10" s="10"/>
      <c r="C10" s="10"/>
      <c r="D10" s="10"/>
      <c r="E10" s="10"/>
      <c r="F10" s="10"/>
      <c r="G10" s="11"/>
      <c r="H10" s="38" t="s">
        <v>33</v>
      </c>
      <c r="I10" s="3"/>
    </row>
    <row r="11" spans="1:18" ht="15" customHeight="1">
      <c r="A11"/>
      <c r="B11" s="17">
        <f>IF(DAY(JanSun1)=1,IF(AND(YEAR(JanSun1+15)=CalendarYear,MONTH(JanSun1+15)=1),JanSun1+15,""),IF(AND(YEAR(JanSun1+22)=CalendarYear,MONTH(JanSun1+22)=1),JanSun1+22,""))</f>
        <v>43850</v>
      </c>
      <c r="C11" s="17">
        <f>IF(DAY(JanSun1)=1,IF(AND(YEAR(JanSun1+16)=CalendarYear,MONTH(JanSun1+16)=1),JanSun1+16,""),IF(AND(YEAR(JanSun1+23)=CalendarYear,MONTH(JanSun1+23)=1),JanSun1+23,""))</f>
        <v>43851</v>
      </c>
      <c r="D11" s="17">
        <f>IF(DAY(JanSun1)=1,IF(AND(YEAR(JanSun1+17)=CalendarYear,MONTH(JanSun1+17)=1),JanSun1+17,""),IF(AND(YEAR(JanSun1+24)=CalendarYear,MONTH(JanSun1+24)=1),JanSun1+24,""))</f>
        <v>43852</v>
      </c>
      <c r="E11" s="17">
        <f>IF(DAY(JanSun1)=1,IF(AND(YEAR(JanSun1+18)=CalendarYear,MONTH(JanSun1+18)=1),JanSun1+18,""),IF(AND(YEAR(JanSun1+25)=CalendarYear,MONTH(JanSun1+25)=1),JanSun1+25,""))</f>
        <v>43853</v>
      </c>
      <c r="F11" s="17">
        <f>IF(DAY(JanSun1)=1,IF(AND(YEAR(JanSun1+19)=CalendarYear,MONTH(JanSun1+19)=1),JanSun1+19,""),IF(AND(YEAR(JanSun1+26)=CalendarYear,MONTH(JanSun1+26)=1),JanSun1+26,""))</f>
        <v>43854</v>
      </c>
      <c r="G11" s="17">
        <f>IF(DAY(JanSun1)=1,IF(AND(YEAR(JanSun1+20)=CalendarYear,MONTH(JanSun1+20)=1),JanSun1+20,""),IF(AND(YEAR(JanSun1+27)=CalendarYear,MONTH(JanSun1+27)=1),JanSun1+27,""))</f>
        <v>43855</v>
      </c>
      <c r="H11" s="17">
        <f>IF(DAY(JanSun1)=1,IF(AND(YEAR(JanSun1+21)=CalendarYear,MONTH(JanSun1+21)=1),JanSun1+21,""),IF(AND(YEAR(JanSun1+28)=CalendarYear,MONTH(JanSun1+28)=1),JanSun1+28,""))</f>
        <v>43856</v>
      </c>
      <c r="I11" s="3"/>
    </row>
    <row r="12" spans="1:18" ht="55.5" customHeight="1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>
      <c r="A13"/>
      <c r="B13" s="16">
        <f>IF(DAY(JanSun1)=1,IF(AND(YEAR(JanSun1+22)=CalendarYear,MONTH(JanSun1+22)=1),JanSun1+22,""),IF(AND(YEAR(JanSun1+29)=CalendarYear,MONTH(JanSun1+29)=1),JanSun1+29,""))</f>
        <v>43857</v>
      </c>
      <c r="C13" s="16">
        <f>IF(DAY(JanSun1)=1,IF(AND(YEAR(JanSun1+23)=CalendarYear,MONTH(JanSun1+23)=1),JanSun1+23,""),IF(AND(YEAR(JanSun1+30)=CalendarYear,MONTH(JanSun1+30)=1),JanSun1+30,""))</f>
        <v>43858</v>
      </c>
      <c r="D13" s="16">
        <f>IF(DAY(JanSun1)=1,IF(AND(YEAR(JanSun1+24)=CalendarYear,MONTH(JanSun1+24)=1),JanSun1+24,""),IF(AND(YEAR(JanSun1+31)=CalendarYear,MONTH(JanSun1+31)=1),JanSun1+31,""))</f>
        <v>43859</v>
      </c>
      <c r="E13" s="16">
        <f>IF(DAY(JanSun1)=1,IF(AND(YEAR(JanSun1+25)=CalendarYear,MONTH(JanSun1+25)=1),JanSun1+25,""),IF(AND(YEAR(JanSun1+32)=CalendarYear,MONTH(JanSun1+32)=1),JanSun1+32,""))</f>
        <v>43860</v>
      </c>
      <c r="F13" s="16">
        <f>IF(DAY(JanSun1)=1,IF(AND(YEAR(JanSun1+26)=CalendarYear,MONTH(JanSun1+26)=1),JanSun1+26,""),IF(AND(YEAR(JanSun1+33)=CalendarYear,MONTH(JanSun1+33)=1),JanSun1+33,""))</f>
        <v>43861</v>
      </c>
      <c r="G13" s="16" t="str">
        <f>IF(DAY(JanSun1)=1,IF(AND(YEAR(JanSun1+27)=CalendarYear,MONTH(JanSun1+27)=1),JanSun1+27,""),IF(AND(YEAR(JanSun1+34)=CalendarYear,MONTH(JanSun1+34)=1),JanSun1+34,""))</f>
        <v/>
      </c>
      <c r="H13" s="16" t="str">
        <f>IF(DAY(JanSun1)=1,IF(AND(YEAR(JanSun1+28)=CalendarYear,MONTH(JanSun1+28)=1),JanSun1+28,""),IF(AND(YEAR(JanSun1+35)=CalendarYear,MONTH(JanSun1+35)=1),JanSun1+35,""))</f>
        <v/>
      </c>
      <c r="I13" s="3"/>
    </row>
    <row r="14" spans="1:18" ht="55.5" customHeight="1">
      <c r="A14"/>
      <c r="B14" s="10"/>
      <c r="C14" s="10"/>
      <c r="D14" s="10"/>
      <c r="E14" s="10"/>
      <c r="F14" s="39" t="s">
        <v>24</v>
      </c>
      <c r="G14" s="38"/>
      <c r="H14" s="38"/>
      <c r="I14" s="3"/>
    </row>
    <row r="15" spans="1:18" ht="15" customHeight="1">
      <c r="A15"/>
      <c r="B15" s="17" t="str">
        <f>IF(DAY(JanSun1)=1,IF(AND(YEAR(JanSun1+29)=CalendarYear,MONTH(JanSun1+29)=1),JanSun1+29,""),IF(AND(YEAR(JanSun1+36)=CalendarYear,MONTH(JanSun1+36)=1),JanSun1+36,""))</f>
        <v/>
      </c>
      <c r="C15" s="18" t="str">
        <f>IF(DAY(JanSun1)=1,IF(AND(YEAR(JanSun1+30)=CalendarYear,MONTH(JanSun1+30)=1),JanSun1+30,""),IF(AND(YEAR(JanSun1+37)=CalendarYear,MONTH(JanSun1+37)=1),JanSun1+37,""))</f>
        <v/>
      </c>
      <c r="D15" s="48" t="s">
        <v>8</v>
      </c>
      <c r="E15" s="49"/>
      <c r="F15" s="49"/>
      <c r="G15" s="49"/>
      <c r="H15" s="50"/>
      <c r="I15" s="3"/>
    </row>
    <row r="16" spans="1:18" ht="55.5" customHeight="1">
      <c r="A16"/>
      <c r="B16" s="12"/>
      <c r="C16" s="12"/>
      <c r="D16" s="45" t="s">
        <v>32</v>
      </c>
      <c r="E16" s="46"/>
      <c r="F16" s="46"/>
      <c r="G16" s="46"/>
      <c r="H16" s="47"/>
      <c r="I16" s="3"/>
    </row>
    <row r="17" spans="3:5" ht="17.25" customHeight="1"/>
    <row r="19" spans="3:5" ht="21" customHeight="1">
      <c r="C19" s="6"/>
      <c r="D19" s="5"/>
      <c r="E19" s="4"/>
    </row>
    <row r="20" spans="3:5" ht="19.5" customHeight="1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scale="69" orientation="landscape"/>
  <headerFooter scaleWithDoc="0" alignWithMargins="0"/>
  <customProperties>
    <customPr name="SheetChange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977900</xdr:colOff>
                    <xdr:row>1</xdr:row>
                    <xdr:rowOff>50800</xdr:rowOff>
                  </from>
                  <to>
                    <xdr:col>12</xdr:col>
                    <xdr:colOff>114300</xdr:colOff>
                    <xdr:row>2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0"/>
  <sheetViews>
    <sheetView showGridLines="0" topLeftCell="A2" zoomScale="86" zoomScaleNormal="86" zoomScalePageLayoutView="86" workbookViewId="0">
      <selection activeCell="H13" sqref="H13"/>
    </sheetView>
  </sheetViews>
  <sheetFormatPr baseColWidth="10" defaultColWidth="8.7109375" defaultRowHeight="13" x14ac:dyDescent="0"/>
  <cols>
    <col min="1" max="1" width="3.140625" style="1" customWidth="1"/>
    <col min="2" max="9" width="13.7109375" style="1" customWidth="1"/>
    <col min="10" max="10" width="12.7109375" style="1" customWidth="1"/>
    <col min="11" max="11" width="2.140625" style="1" customWidth="1"/>
    <col min="12" max="12" width="11.7109375" style="1" customWidth="1"/>
    <col min="13" max="13" width="11.28515625" style="1" customWidth="1"/>
    <col min="14" max="16384" width="8.7109375" style="1"/>
  </cols>
  <sheetData>
    <row r="1" spans="1:18" ht="15">
      <c r="A1"/>
    </row>
    <row r="2" spans="1:18" ht="26.25" customHeight="1">
      <c r="A2"/>
    </row>
    <row r="3" spans="1:18" ht="57.75" customHeight="1">
      <c r="A3"/>
      <c r="B3" s="51" t="str">
        <f>UPPER(TEXT(DATE(CalendarYear,2,1),"mmmm åååå"))</f>
        <v>FEBRUAR 2020</v>
      </c>
      <c r="C3" s="51"/>
      <c r="D3" s="51"/>
      <c r="E3" s="51"/>
      <c r="F3" s="51"/>
    </row>
    <row r="4" spans="1:18" customFormat="1" ht="29.25" customHeight="1">
      <c r="B4" s="22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4" t="s">
        <v>7</v>
      </c>
      <c r="I4" s="1"/>
      <c r="J4" s="1"/>
      <c r="L4" s="1"/>
      <c r="M4" s="7"/>
      <c r="Q4" s="1"/>
      <c r="R4" s="1"/>
    </row>
    <row r="5" spans="1:18" customFormat="1" ht="15" customHeight="1">
      <c r="B5" s="14" t="str">
        <f>IF(DAY(FebSun1)=1,"",IF(AND(YEAR(FebSun1+1)=CalendarYear,MONTH(FebSun1+1)=2),FebSun1+1,""))</f>
        <v/>
      </c>
      <c r="C5" s="14" t="str">
        <f>IF(DAY(FebSun1)=1,"",IF(AND(YEAR(FebSun1+2)=CalendarYear,MONTH(FebSun1+2)=2),FebSun1+2,""))</f>
        <v/>
      </c>
      <c r="D5" s="14" t="str">
        <f>IF(DAY(FebSun1)=1,"",IF(AND(YEAR(FebSun1+3)=CalendarYear,MONTH(FebSun1+3)=2),FebSun1+3,""))</f>
        <v/>
      </c>
      <c r="E5" s="14" t="str">
        <f>IF(DAY(FebSun1)=1,"",IF(AND(YEAR(FebSun1+4)=CalendarYear,MONTH(FebSun1+4)=2),FebSun1+4,""))</f>
        <v/>
      </c>
      <c r="F5" s="14" t="str">
        <f>IF(DAY(FebSun1)=1,"",IF(AND(YEAR(FebSun1+5)=CalendarYear,MONTH(FebSun1+5)=2),FebSun1+5,""))</f>
        <v/>
      </c>
      <c r="G5" s="14">
        <f>IF(DAY(FebSun1)=1,"",IF(AND(YEAR(FebSun1+6)=CalendarYear,MONTH(FebSun1+6)=2),FebSun1+6,""))</f>
        <v>43862</v>
      </c>
      <c r="H5" s="14">
        <f>IF(DAY(FebSun1)=1,IF(AND(YEAR(FebSun1)=CalendarYear,MONTH(FebSun1)=2),FebSun1,""),IF(AND(YEAR(FebSun1+7)=CalendarYear,MONTH(FebSun1+7)=2),FebSun1+7,""))</f>
        <v>43863</v>
      </c>
      <c r="I5" s="3"/>
      <c r="K5" s="1"/>
      <c r="L5" s="1"/>
      <c r="M5" s="1"/>
      <c r="Q5" s="2"/>
      <c r="R5" s="1"/>
    </row>
    <row r="6" spans="1:18" s="2" customFormat="1" ht="55.5" customHeight="1">
      <c r="A6"/>
      <c r="B6" s="10"/>
      <c r="C6" s="10"/>
      <c r="D6" s="10"/>
      <c r="E6" s="10"/>
      <c r="F6" s="10"/>
      <c r="G6" s="38" t="s">
        <v>24</v>
      </c>
      <c r="H6" s="38" t="s">
        <v>24</v>
      </c>
      <c r="I6" s="3"/>
    </row>
    <row r="7" spans="1:18" ht="15" customHeight="1">
      <c r="A7"/>
      <c r="B7" s="15">
        <f>IF(DAY(FebSun1)=1,IF(AND(YEAR(FebSun1+1)=CalendarYear,MONTH(FebSun1+1)=2),FebSun1+1,""),IF(AND(YEAR(FebSun1+8)=CalendarYear,MONTH(FebSun1+8)=2),FebSun1+8,""))</f>
        <v>43864</v>
      </c>
      <c r="C7" s="15">
        <f>IF(DAY(FebSun1)=1,IF(AND(YEAR(FebSun1+2)=CalendarYear,MONTH(FebSun1+2)=2),FebSun1+2,""),IF(AND(YEAR(FebSun1+9)=CalendarYear,MONTH(FebSun1+9)=2),FebSun1+9,""))</f>
        <v>43865</v>
      </c>
      <c r="D7" s="15">
        <f>IF(DAY(FebSun1)=1,IF(AND(YEAR(FebSun1+3)=CalendarYear,MONTH(FebSun1+3)=2),FebSun1+3,""),IF(AND(YEAR(FebSun1+10)=CalendarYear,MONTH(FebSun1+10)=2),FebSun1+10,""))</f>
        <v>43866</v>
      </c>
      <c r="E7" s="15">
        <f>IF(DAY(FebSun1)=1,IF(AND(YEAR(FebSun1+4)=CalendarYear,MONTH(FebSun1+4)=2),FebSun1+4,""),IF(AND(YEAR(FebSun1+11)=CalendarYear,MONTH(FebSun1+11)=2),FebSun1+11,""))</f>
        <v>43867</v>
      </c>
      <c r="F7" s="15">
        <f>IF(DAY(FebSun1)=1,IF(AND(YEAR(FebSun1+5)=CalendarYear,MONTH(FebSun1+5)=2),FebSun1+5,""),IF(AND(YEAR(FebSun1+12)=CalendarYear,MONTH(FebSun1+12)=2),FebSun1+12,""))</f>
        <v>43868</v>
      </c>
      <c r="G7" s="15">
        <f>IF(DAY(FebSun1)=1,IF(AND(YEAR(FebSun1+6)=CalendarYear,MONTH(FebSun1+6)=2),FebSun1+6,""),IF(AND(YEAR(FebSun1+13)=CalendarYear,MONTH(FebSun1+13)=2),FebSun1+13,""))</f>
        <v>43869</v>
      </c>
      <c r="H7" s="15">
        <f>IF(DAY(FebSun1)=1,IF(AND(YEAR(FebSun1+7)=CalendarYear,MONTH(FebSun1+7)=2),FebSun1+7,""),IF(AND(YEAR(FebSun1+14)=CalendarYear,MONTH(FebSun1+14)=2),FebSun1+14,""))</f>
        <v>43870</v>
      </c>
      <c r="I7" s="3"/>
    </row>
    <row r="8" spans="1:18" ht="55.5" customHeight="1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>
      <c r="A9"/>
      <c r="B9" s="16">
        <f>IF(DAY(FebSun1)=1,IF(AND(YEAR(FebSun1+8)=CalendarYear,MONTH(FebSun1+8)=2),FebSun1+8,""),IF(AND(YEAR(FebSun1+15)=CalendarYear,MONTH(FebSun1+15)=2),FebSun1+15,""))</f>
        <v>43871</v>
      </c>
      <c r="C9" s="16">
        <f>IF(DAY(FebSun1)=1,IF(AND(YEAR(FebSun1+9)=CalendarYear,MONTH(FebSun1+9)=2),FebSun1+9,""),IF(AND(YEAR(FebSun1+16)=CalendarYear,MONTH(FebSun1+16)=2),FebSun1+16,""))</f>
        <v>43872</v>
      </c>
      <c r="D9" s="16">
        <f>IF(DAY(FebSun1)=1,IF(AND(YEAR(FebSun1+10)=CalendarYear,MONTH(FebSun1+10)=2),FebSun1+10,""),IF(AND(YEAR(FebSun1+17)=CalendarYear,MONTH(FebSun1+17)=2),FebSun1+17,""))</f>
        <v>43873</v>
      </c>
      <c r="E9" s="16">
        <f>IF(DAY(FebSun1)=1,IF(AND(YEAR(FebSun1+11)=CalendarYear,MONTH(FebSun1+11)=2),FebSun1+11,""),IF(AND(YEAR(FebSun1+18)=CalendarYear,MONTH(FebSun1+18)=2),FebSun1+18,""))</f>
        <v>43874</v>
      </c>
      <c r="F9" s="16">
        <f>IF(DAY(FebSun1)=1,IF(AND(YEAR(FebSun1+12)=CalendarYear,MONTH(FebSun1+12)=2),FebSun1+12,""),IF(AND(YEAR(FebSun1+19)=CalendarYear,MONTH(FebSun1+19)=2),FebSun1+19,""))</f>
        <v>43875</v>
      </c>
      <c r="G9" s="16">
        <f>IF(DAY(FebSun1)=1,IF(AND(YEAR(FebSun1+13)=CalendarYear,MONTH(FebSun1+13)=2),FebSun1+13,""),IF(AND(YEAR(FebSun1+20)=CalendarYear,MONTH(FebSun1+20)=2),FebSun1+20,""))</f>
        <v>43876</v>
      </c>
      <c r="H9" s="16">
        <f>IF(DAY(FebSun1)=1,IF(AND(YEAR(FebSun1+14)=CalendarYear,MONTH(FebSun1+14)=2),FebSun1+14,""),IF(AND(YEAR(FebSun1+21)=CalendarYear,MONTH(FebSun1+21)=2),FebSun1+21,""))</f>
        <v>43877</v>
      </c>
      <c r="I9" s="3"/>
    </row>
    <row r="10" spans="1:18" ht="55.5" customHeight="1">
      <c r="A10"/>
      <c r="B10" s="10"/>
      <c r="C10" s="10"/>
      <c r="D10" s="10"/>
      <c r="E10" s="10"/>
      <c r="F10" s="40" t="s">
        <v>13</v>
      </c>
      <c r="G10" s="43" t="s">
        <v>28</v>
      </c>
      <c r="H10" s="43" t="s">
        <v>13</v>
      </c>
      <c r="I10" s="3"/>
    </row>
    <row r="11" spans="1:18" ht="15" customHeight="1">
      <c r="A11"/>
      <c r="B11" s="17">
        <f>IF(DAY(FebSun1)=1,IF(AND(YEAR(FebSun1+15)=CalendarYear,MONTH(FebSun1+15)=2),FebSun1+15,""),IF(AND(YEAR(FebSun1+22)=CalendarYear,MONTH(FebSun1+22)=2),FebSun1+22,""))</f>
        <v>43878</v>
      </c>
      <c r="C11" s="17">
        <f>IF(DAY(FebSun1)=1,IF(AND(YEAR(FebSun1+16)=CalendarYear,MONTH(FebSun1+16)=2),FebSun1+16,""),IF(AND(YEAR(FebSun1+23)=CalendarYear,MONTH(FebSun1+23)=2),FebSun1+23,""))</f>
        <v>43879</v>
      </c>
      <c r="D11" s="17">
        <f>IF(DAY(FebSun1)=1,IF(AND(YEAR(FebSun1+17)=CalendarYear,MONTH(FebSun1+17)=2),FebSun1+17,""),IF(AND(YEAR(FebSun1+24)=CalendarYear,MONTH(FebSun1+24)=2),FebSun1+24,""))</f>
        <v>43880</v>
      </c>
      <c r="E11" s="17">
        <f>IF(DAY(FebSun1)=1,IF(AND(YEAR(FebSun1+18)=CalendarYear,MONTH(FebSun1+18)=2),FebSun1+18,""),IF(AND(YEAR(FebSun1+25)=CalendarYear,MONTH(FebSun1+25)=2),FebSun1+25,""))</f>
        <v>43881</v>
      </c>
      <c r="F11" s="17">
        <f>IF(DAY(FebSun1)=1,IF(AND(YEAR(FebSun1+19)=CalendarYear,MONTH(FebSun1+19)=2),FebSun1+19,""),IF(AND(YEAR(FebSun1+26)=CalendarYear,MONTH(FebSun1+26)=2),FebSun1+26,""))</f>
        <v>43882</v>
      </c>
      <c r="G11" s="17">
        <f>IF(DAY(FebSun1)=1,IF(AND(YEAR(FebSun1+20)=CalendarYear,MONTH(FebSun1+20)=2),FebSun1+20,""),IF(AND(YEAR(FebSun1+27)=CalendarYear,MONTH(FebSun1+27)=2),FebSun1+27,""))</f>
        <v>43883</v>
      </c>
      <c r="H11" s="17">
        <f>IF(DAY(FebSun1)=1,IF(AND(YEAR(FebSun1+21)=CalendarYear,MONTH(FebSun1+21)=2),FebSun1+21,""),IF(AND(YEAR(FebSun1+28)=CalendarYear,MONTH(FebSun1+28)=2),FebSun1+28,""))</f>
        <v>43884</v>
      </c>
      <c r="I11" s="3"/>
    </row>
    <row r="12" spans="1:18" ht="55.5" customHeight="1">
      <c r="A12"/>
      <c r="B12" s="39" t="s">
        <v>15</v>
      </c>
      <c r="C12" s="39" t="s">
        <v>13</v>
      </c>
      <c r="D12" s="39" t="s">
        <v>15</v>
      </c>
      <c r="E12" s="39" t="s">
        <v>16</v>
      </c>
      <c r="F12" s="39" t="s">
        <v>13</v>
      </c>
      <c r="G12" s="38" t="s">
        <v>14</v>
      </c>
      <c r="H12" s="43" t="s">
        <v>13</v>
      </c>
      <c r="I12" s="3"/>
    </row>
    <row r="13" spans="1:18" ht="15" customHeight="1">
      <c r="A13"/>
      <c r="B13" s="16">
        <f>IF(DAY(FebSun1)=1,IF(AND(YEAR(FebSun1+22)=CalendarYear,MONTH(FebSun1+22)=2),FebSun1+22,""),IF(AND(YEAR(FebSun1+29)=CalendarYear,MONTH(FebSun1+29)=2),FebSun1+29,""))</f>
        <v>43885</v>
      </c>
      <c r="C13" s="16">
        <f>IF(DAY(FebSun1)=1,IF(AND(YEAR(FebSun1+23)=CalendarYear,MONTH(FebSun1+23)=2),FebSun1+23,""),IF(AND(YEAR(FebSun1+30)=CalendarYear,MONTH(FebSun1+30)=2),FebSun1+30,""))</f>
        <v>43886</v>
      </c>
      <c r="D13" s="16">
        <f>IF(DAY(FebSun1)=1,IF(AND(YEAR(FebSun1+24)=CalendarYear,MONTH(FebSun1+24)=2),FebSun1+24,""),IF(AND(YEAR(FebSun1+31)=CalendarYear,MONTH(FebSun1+31)=2),FebSun1+31,""))</f>
        <v>43887</v>
      </c>
      <c r="E13" s="16">
        <f>IF(DAY(FebSun1)=1,IF(AND(YEAR(FebSun1+25)=CalendarYear,MONTH(FebSun1+25)=2),FebSun1+25,""),IF(AND(YEAR(FebSun1+32)=CalendarYear,MONTH(FebSun1+32)=2),FebSun1+32,""))</f>
        <v>43888</v>
      </c>
      <c r="F13" s="16">
        <f>IF(DAY(FebSun1)=1,IF(AND(YEAR(FebSun1+26)=CalendarYear,MONTH(FebSun1+26)=2),FebSun1+26,""),IF(AND(YEAR(FebSun1+33)=CalendarYear,MONTH(FebSun1+33)=2),FebSun1+33,""))</f>
        <v>43889</v>
      </c>
      <c r="G13" s="16">
        <f>IF(DAY(FebSun1)=1,IF(AND(YEAR(FebSun1+27)=CalendarYear,MONTH(FebSun1+27)=2),FebSun1+27,""),IF(AND(YEAR(FebSun1+34)=CalendarYear,MONTH(FebSun1+34)=2),FebSun1+34,""))</f>
        <v>43890</v>
      </c>
      <c r="H13" s="16" t="str">
        <f>IF(DAY(FebSun1)=1,IF(AND(YEAR(FebSun1+28)=CalendarYear,MONTH(FebSun1+28)=2),FebSun1+28,""),IF(AND(YEAR(FebSun1+35)=CalendarYear,MONTH(FebSun1+35)=2),FebSun1+35,""))</f>
        <v/>
      </c>
      <c r="I13" s="3"/>
    </row>
    <row r="14" spans="1:18" ht="55.5" customHeight="1">
      <c r="A14"/>
      <c r="B14" s="39"/>
      <c r="C14" s="39"/>
      <c r="D14" s="39"/>
      <c r="E14" s="39"/>
      <c r="F14" s="39"/>
      <c r="G14" s="38"/>
      <c r="H14" s="11"/>
      <c r="I14" s="3"/>
    </row>
    <row r="15" spans="1:18" ht="15" customHeight="1">
      <c r="A15"/>
      <c r="B15" s="17" t="str">
        <f>IF(DAY(FebSun1)=1,IF(AND(YEAR(FebSun1+29)=CalendarYear,MONTH(FebSun1+29)=2),FebSun1+29,""),IF(AND(YEAR(FebSun1+36)=CalendarYear,MONTH(FebSun1+36)=2),FebSun1+36,""))</f>
        <v/>
      </c>
      <c r="C15" s="18" t="str">
        <f>IF(DAY(FebSun1)=1,IF(AND(YEAR(FebSun1+30)=CalendarYear,MONTH(FebSun1+30)=2),FebSun1+30,""),IF(AND(YEAR(FebSun1+37)=CalendarYear,MONTH(FebSun1+37)=2),FebSun1+37,""))</f>
        <v/>
      </c>
      <c r="D15" s="48" t="s">
        <v>8</v>
      </c>
      <c r="E15" s="49"/>
      <c r="F15" s="49"/>
      <c r="G15" s="49"/>
      <c r="H15" s="50"/>
      <c r="I15" s="3"/>
    </row>
    <row r="16" spans="1:18" ht="55.5" customHeight="1">
      <c r="A16"/>
      <c r="B16" s="12"/>
      <c r="C16" s="12"/>
      <c r="D16" s="52"/>
      <c r="E16" s="53"/>
      <c r="F16" s="53"/>
      <c r="G16" s="53"/>
      <c r="H16" s="54"/>
      <c r="I16" s="3"/>
    </row>
    <row r="17" spans="3:5" ht="17.25" customHeight="1"/>
    <row r="19" spans="3:5" ht="21" customHeight="1">
      <c r="C19" s="6"/>
      <c r="D19" s="5"/>
      <c r="E19" s="4"/>
    </row>
    <row r="20" spans="3:5" ht="19.5" customHeight="1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0"/>
  <sheetViews>
    <sheetView showGridLines="0" zoomScale="86" zoomScaleNormal="86" zoomScalePageLayoutView="86" workbookViewId="0">
      <selection activeCell="I13" sqref="I13"/>
    </sheetView>
  </sheetViews>
  <sheetFormatPr baseColWidth="10" defaultColWidth="8.7109375" defaultRowHeight="13" x14ac:dyDescent="0"/>
  <cols>
    <col min="1" max="1" width="3.140625" style="1" customWidth="1"/>
    <col min="2" max="9" width="13.7109375" style="1" customWidth="1"/>
    <col min="10" max="10" width="12.7109375" style="1" customWidth="1"/>
    <col min="11" max="11" width="2.140625" style="1" customWidth="1"/>
    <col min="12" max="12" width="11.7109375" style="1" customWidth="1"/>
    <col min="13" max="13" width="11.28515625" style="1" customWidth="1"/>
    <col min="14" max="16384" width="8.7109375" style="1"/>
  </cols>
  <sheetData>
    <row r="1" spans="1:18" ht="15">
      <c r="A1"/>
    </row>
    <row r="2" spans="1:18" ht="26.25" customHeight="1">
      <c r="A2"/>
    </row>
    <row r="3" spans="1:18" ht="57.75" customHeight="1">
      <c r="A3"/>
      <c r="B3" s="51" t="str">
        <f>UPPER(TEXT(DATE(CalendarYear,3,1),"mmmm åååå"))</f>
        <v>MARTS 2020</v>
      </c>
      <c r="C3" s="51"/>
      <c r="D3" s="51"/>
      <c r="E3" s="51"/>
      <c r="F3" s="51"/>
    </row>
    <row r="4" spans="1:18" customFormat="1" ht="29.25" customHeight="1">
      <c r="B4" s="25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7" t="s">
        <v>7</v>
      </c>
      <c r="I4" s="1"/>
      <c r="J4" s="1"/>
      <c r="L4" s="1"/>
      <c r="M4" s="7"/>
      <c r="Q4" s="1"/>
      <c r="R4" s="1"/>
    </row>
    <row r="5" spans="1:18" customFormat="1" ht="15" customHeight="1">
      <c r="B5" s="14" t="str">
        <f>IF(DAY(MarSun1)=1,"",IF(AND(YEAR(MarSun1+1)=CalendarYear,MONTH(MarSun1+1)=3),MarSun1+1,""))</f>
        <v/>
      </c>
      <c r="C5" s="14" t="str">
        <f>IF(DAY(MarSun1)=1,"",IF(AND(YEAR(MarSun1+2)=CalendarYear,MONTH(MarSun1+2)=3),MarSun1+2,""))</f>
        <v/>
      </c>
      <c r="D5" s="14" t="str">
        <f>IF(DAY(MarSun1)=1,"",IF(AND(YEAR(MarSun1+3)=CalendarYear,MONTH(MarSun1+3)=3),MarSun1+3,""))</f>
        <v/>
      </c>
      <c r="E5" s="14" t="str">
        <f>IF(DAY(MarSun1)=1,"",IF(AND(YEAR(MarSun1+4)=CalendarYear,MONTH(MarSun1+4)=3),MarSun1+4,""))</f>
        <v/>
      </c>
      <c r="F5" s="14" t="str">
        <f>IF(DAY(MarSun1)=1,"",IF(AND(YEAR(MarSun1+5)=CalendarYear,MONTH(MarSun1+5)=3),MarSun1+5,""))</f>
        <v/>
      </c>
      <c r="G5" s="14" t="str">
        <f>IF(DAY(MarSun1)=1,"",IF(AND(YEAR(MarSun1+6)=CalendarYear,MONTH(MarSun1+6)=3),MarSun1+6,""))</f>
        <v/>
      </c>
      <c r="H5" s="14">
        <f>IF(DAY(MarSun1)=1,IF(AND(YEAR(MarSun1)=CalendarYear,MONTH(MarSun1)=3),MarSun1,""),IF(AND(YEAR(MarSun1+7)=CalendarYear,MONTH(MarSun1+7)=3),MarSun1+7,""))</f>
        <v>43891</v>
      </c>
      <c r="I5" s="3"/>
      <c r="K5" s="1"/>
      <c r="L5" s="1"/>
      <c r="M5" s="1"/>
      <c r="Q5" s="2"/>
      <c r="R5" s="1"/>
    </row>
    <row r="6" spans="1:18" s="2" customFormat="1" ht="55.5" customHeight="1">
      <c r="A6"/>
      <c r="B6" s="10"/>
      <c r="C6" s="10"/>
      <c r="D6" s="10"/>
      <c r="E6" s="10"/>
      <c r="F6" s="10"/>
      <c r="G6" s="11"/>
      <c r="H6" s="38" t="s">
        <v>13</v>
      </c>
      <c r="I6" s="3"/>
    </row>
    <row r="7" spans="1:18" ht="15" customHeight="1">
      <c r="A7"/>
      <c r="B7" s="15">
        <f>IF(DAY(MarSun1)=1,IF(AND(YEAR(MarSun1+1)=CalendarYear,MONTH(MarSun1+1)=3),MarSun1+1,""),IF(AND(YEAR(MarSun1+8)=CalendarYear,MONTH(MarSun1+8)=3),MarSun1+8,""))</f>
        <v>43892</v>
      </c>
      <c r="C7" s="15">
        <f>IF(DAY(MarSun1)=1,IF(AND(YEAR(MarSun1+2)=CalendarYear,MONTH(MarSun1+2)=3),MarSun1+2,""),IF(AND(YEAR(MarSun1+9)=CalendarYear,MONTH(MarSun1+9)=3),MarSun1+9,""))</f>
        <v>43893</v>
      </c>
      <c r="D7" s="15">
        <f>IF(DAY(MarSun1)=1,IF(AND(YEAR(MarSun1+3)=CalendarYear,MONTH(MarSun1+3)=3),MarSun1+3,""),IF(AND(YEAR(MarSun1+10)=CalendarYear,MONTH(MarSun1+10)=3),MarSun1+10,""))</f>
        <v>43894</v>
      </c>
      <c r="E7" s="15">
        <f>IF(DAY(MarSun1)=1,IF(AND(YEAR(MarSun1+4)=CalendarYear,MONTH(MarSun1+4)=3),MarSun1+4,""),IF(AND(YEAR(MarSun1+11)=CalendarYear,MONTH(MarSun1+11)=3),MarSun1+11,""))</f>
        <v>43895</v>
      </c>
      <c r="F7" s="15">
        <f>IF(DAY(MarSun1)=1,IF(AND(YEAR(MarSun1+5)=CalendarYear,MONTH(MarSun1+5)=3),MarSun1+5,""),IF(AND(YEAR(MarSun1+12)=CalendarYear,MONTH(MarSun1+12)=3),MarSun1+12,""))</f>
        <v>43896</v>
      </c>
      <c r="G7" s="15">
        <f>IF(DAY(MarSun1)=1,IF(AND(YEAR(MarSun1+6)=CalendarYear,MONTH(MarSun1+6)=3),MarSun1+6,""),IF(AND(YEAR(MarSun1+13)=CalendarYear,MONTH(MarSun1+13)=3),MarSun1+13,""))</f>
        <v>43897</v>
      </c>
      <c r="H7" s="15">
        <f>IF(DAY(MarSun1)=1,IF(AND(YEAR(MarSun1+7)=CalendarYear,MONTH(MarSun1+7)=3),MarSun1+7,""),IF(AND(YEAR(MarSun1+14)=CalendarYear,MONTH(MarSun1+14)=3),MarSun1+14,""))</f>
        <v>43898</v>
      </c>
      <c r="I7" s="3"/>
    </row>
    <row r="8" spans="1:18" ht="55.5" customHeight="1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>
      <c r="A9"/>
      <c r="B9" s="16">
        <f>IF(DAY(MarSun1)=1,IF(AND(YEAR(MarSun1+8)=CalendarYear,MONTH(MarSun1+8)=3),MarSun1+8,""),IF(AND(YEAR(MarSun1+15)=CalendarYear,MONTH(MarSun1+15)=3),MarSun1+15,""))</f>
        <v>43899</v>
      </c>
      <c r="C9" s="16">
        <f>IF(DAY(MarSun1)=1,IF(AND(YEAR(MarSun1+9)=CalendarYear,MONTH(MarSun1+9)=3),MarSun1+9,""),IF(AND(YEAR(MarSun1+16)=CalendarYear,MONTH(MarSun1+16)=3),MarSun1+16,""))</f>
        <v>43900</v>
      </c>
      <c r="D9" s="16">
        <f>IF(DAY(MarSun1)=1,IF(AND(YEAR(MarSun1+10)=CalendarYear,MONTH(MarSun1+10)=3),MarSun1+10,""),IF(AND(YEAR(MarSun1+17)=CalendarYear,MONTH(MarSun1+17)=3),MarSun1+17,""))</f>
        <v>43901</v>
      </c>
      <c r="E9" s="16">
        <f>IF(DAY(MarSun1)=1,IF(AND(YEAR(MarSun1+11)=CalendarYear,MONTH(MarSun1+11)=3),MarSun1+11,""),IF(AND(YEAR(MarSun1+18)=CalendarYear,MONTH(MarSun1+18)=3),MarSun1+18,""))</f>
        <v>43902</v>
      </c>
      <c r="F9" s="16">
        <f>IF(DAY(MarSun1)=1,IF(AND(YEAR(MarSun1+12)=CalendarYear,MONTH(MarSun1+12)=3),MarSun1+12,""),IF(AND(YEAR(MarSun1+19)=CalendarYear,MONTH(MarSun1+19)=3),MarSun1+19,""))</f>
        <v>43903</v>
      </c>
      <c r="G9" s="16">
        <f>IF(DAY(MarSun1)=1,IF(AND(YEAR(MarSun1+13)=CalendarYear,MONTH(MarSun1+13)=3),MarSun1+13,""),IF(AND(YEAR(MarSun1+20)=CalendarYear,MONTH(MarSun1+20)=3),MarSun1+20,""))</f>
        <v>43904</v>
      </c>
      <c r="H9" s="16">
        <f>IF(DAY(MarSun1)=1,IF(AND(YEAR(MarSun1+14)=CalendarYear,MONTH(MarSun1+14)=3),MarSun1+14,""),IF(AND(YEAR(MarSun1+21)=CalendarYear,MONTH(MarSun1+21)=3),MarSun1+21,""))</f>
        <v>43905</v>
      </c>
      <c r="I9" s="3"/>
    </row>
    <row r="10" spans="1:18" ht="55.5" customHeight="1">
      <c r="A10"/>
      <c r="B10" s="10"/>
      <c r="C10" s="10"/>
      <c r="D10" s="10"/>
      <c r="E10" s="10"/>
      <c r="F10" s="39" t="s">
        <v>9</v>
      </c>
      <c r="G10" s="38" t="s">
        <v>9</v>
      </c>
      <c r="H10" s="38" t="s">
        <v>9</v>
      </c>
      <c r="I10" s="3"/>
    </row>
    <row r="11" spans="1:18" ht="15" customHeight="1">
      <c r="A11"/>
      <c r="B11" s="17">
        <f>IF(DAY(MarSun1)=1,IF(AND(YEAR(MarSun1+15)=CalendarYear,MONTH(MarSun1+15)=3),MarSun1+15,""),IF(AND(YEAR(MarSun1+22)=CalendarYear,MONTH(MarSun1+22)=3),MarSun1+22,""))</f>
        <v>43906</v>
      </c>
      <c r="C11" s="17">
        <f>IF(DAY(MarSun1)=1,IF(AND(YEAR(MarSun1+16)=CalendarYear,MONTH(MarSun1+16)=3),MarSun1+16,""),IF(AND(YEAR(MarSun1+23)=CalendarYear,MONTH(MarSun1+23)=3),MarSun1+23,""))</f>
        <v>43907</v>
      </c>
      <c r="D11" s="17">
        <f>IF(DAY(MarSun1)=1,IF(AND(YEAR(MarSun1+17)=CalendarYear,MONTH(MarSun1+17)=3),MarSun1+17,""),IF(AND(YEAR(MarSun1+24)=CalendarYear,MONTH(MarSun1+24)=3),MarSun1+24,""))</f>
        <v>43908</v>
      </c>
      <c r="E11" s="17">
        <f>IF(DAY(MarSun1)=1,IF(AND(YEAR(MarSun1+18)=CalendarYear,MONTH(MarSun1+18)=3),MarSun1+18,""),IF(AND(YEAR(MarSun1+25)=CalendarYear,MONTH(MarSun1+25)=3),MarSun1+25,""))</f>
        <v>43909</v>
      </c>
      <c r="F11" s="17">
        <f>IF(DAY(MarSun1)=1,IF(AND(YEAR(MarSun1+19)=CalendarYear,MONTH(MarSun1+19)=3),MarSun1+19,""),IF(AND(YEAR(MarSun1+26)=CalendarYear,MONTH(MarSun1+26)=3),MarSun1+26,""))</f>
        <v>43910</v>
      </c>
      <c r="G11" s="17">
        <f>IF(DAY(MarSun1)=1,IF(AND(YEAR(MarSun1+20)=CalendarYear,MONTH(MarSun1+20)=3),MarSun1+20,""),IF(AND(YEAR(MarSun1+27)=CalendarYear,MONTH(MarSun1+27)=3),MarSun1+27,""))</f>
        <v>43911</v>
      </c>
      <c r="H11" s="17">
        <f>IF(DAY(MarSun1)=1,IF(AND(YEAR(MarSun1+21)=CalendarYear,MONTH(MarSun1+21)=3),MarSun1+21,""),IF(AND(YEAR(MarSun1+28)=CalendarYear,MONTH(MarSun1+28)=3),MarSun1+28,""))</f>
        <v>43912</v>
      </c>
      <c r="I11" s="3"/>
    </row>
    <row r="12" spans="1:18" ht="55.5" customHeight="1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>
      <c r="A13"/>
      <c r="B13" s="16">
        <f>IF(DAY(MarSun1)=1,IF(AND(YEAR(MarSun1+22)=CalendarYear,MONTH(MarSun1+22)=3),MarSun1+22,""),IF(AND(YEAR(MarSun1+29)=CalendarYear,MONTH(MarSun1+29)=3),MarSun1+29,""))</f>
        <v>43913</v>
      </c>
      <c r="C13" s="16">
        <f>IF(DAY(MarSun1)=1,IF(AND(YEAR(MarSun1+23)=CalendarYear,MONTH(MarSun1+23)=3),MarSun1+23,""),IF(AND(YEAR(MarSun1+30)=CalendarYear,MONTH(MarSun1+30)=3),MarSun1+30,""))</f>
        <v>43914</v>
      </c>
      <c r="D13" s="16">
        <f>IF(DAY(MarSun1)=1,IF(AND(YEAR(MarSun1+24)=CalendarYear,MONTH(MarSun1+24)=3),MarSun1+24,""),IF(AND(YEAR(MarSun1+31)=CalendarYear,MONTH(MarSun1+31)=3),MarSun1+31,""))</f>
        <v>43915</v>
      </c>
      <c r="E13" s="16">
        <f>IF(DAY(MarSun1)=1,IF(AND(YEAR(MarSun1+25)=CalendarYear,MONTH(MarSun1+25)=3),MarSun1+25,""),IF(AND(YEAR(MarSun1+32)=CalendarYear,MONTH(MarSun1+32)=3),MarSun1+32,""))</f>
        <v>43916</v>
      </c>
      <c r="F13" s="16">
        <f>IF(DAY(MarSun1)=1,IF(AND(YEAR(MarSun1+26)=CalendarYear,MONTH(MarSun1+26)=3),MarSun1+26,""),IF(AND(YEAR(MarSun1+33)=CalendarYear,MONTH(MarSun1+33)=3),MarSun1+33,""))</f>
        <v>43917</v>
      </c>
      <c r="G13" s="16">
        <f>IF(DAY(MarSun1)=1,IF(AND(YEAR(MarSun1+27)=CalendarYear,MONTH(MarSun1+27)=3),MarSun1+27,""),IF(AND(YEAR(MarSun1+34)=CalendarYear,MONTH(MarSun1+34)=3),MarSun1+34,""))</f>
        <v>43918</v>
      </c>
      <c r="H13" s="16">
        <f>IF(DAY(MarSun1)=1,IF(AND(YEAR(MarSun1+28)=CalendarYear,MONTH(MarSun1+28)=3),MarSun1+28,""),IF(AND(YEAR(MarSun1+35)=CalendarYear,MONTH(MarSun1+35)=3),MarSun1+35,""))</f>
        <v>43919</v>
      </c>
      <c r="I13" s="3"/>
    </row>
    <row r="14" spans="1:18" ht="55.5" customHeight="1">
      <c r="A14"/>
      <c r="B14" s="10"/>
      <c r="C14" s="10"/>
      <c r="D14" s="10"/>
      <c r="E14" s="10"/>
      <c r="F14" s="39" t="s">
        <v>27</v>
      </c>
      <c r="G14" s="38" t="s">
        <v>27</v>
      </c>
      <c r="H14" s="38" t="s">
        <v>27</v>
      </c>
      <c r="I14" s="3"/>
    </row>
    <row r="15" spans="1:18" ht="15" customHeight="1">
      <c r="A15"/>
      <c r="B15" s="17">
        <f>IF(DAY(MarSun1)=1,IF(AND(YEAR(MarSun1+29)=CalendarYear,MONTH(MarSun1+29)=3),MarSun1+29,""),IF(AND(YEAR(MarSun1+36)=CalendarYear,MONTH(MarSun1+36)=3),MarSun1+36,""))</f>
        <v>43920</v>
      </c>
      <c r="C15" s="18">
        <f>IF(DAY(MarSun1)=1,IF(AND(YEAR(MarSun1+30)=CalendarYear,MONTH(MarSun1+30)=3),MarSun1+30,""),IF(AND(YEAR(MarSun1+37)=CalendarYear,MONTH(MarSun1+37)=3),MarSun1+37,""))</f>
        <v>43921</v>
      </c>
      <c r="D15" s="48" t="s">
        <v>8</v>
      </c>
      <c r="E15" s="49"/>
      <c r="F15" s="49"/>
      <c r="G15" s="49"/>
      <c r="H15" s="50"/>
      <c r="I15" s="3"/>
    </row>
    <row r="16" spans="1:18" ht="55.5" customHeight="1">
      <c r="A16"/>
      <c r="B16" s="12"/>
      <c r="C16" s="12"/>
      <c r="D16" s="52"/>
      <c r="E16" s="53"/>
      <c r="F16" s="53"/>
      <c r="G16" s="53"/>
      <c r="H16" s="54"/>
      <c r="I16" s="3"/>
    </row>
    <row r="17" spans="3:5" ht="17.25" customHeight="1"/>
    <row r="19" spans="3:5" ht="21" customHeight="1">
      <c r="C19" s="6"/>
      <c r="D19" s="5"/>
      <c r="E19" s="4"/>
    </row>
    <row r="20" spans="3:5" ht="19.5" customHeight="1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0"/>
  <sheetViews>
    <sheetView showGridLines="0" topLeftCell="A2" zoomScale="86" zoomScaleNormal="86" zoomScalePageLayoutView="86" workbookViewId="0">
      <selection activeCell="H20" sqref="H20"/>
    </sheetView>
  </sheetViews>
  <sheetFormatPr baseColWidth="10" defaultColWidth="8.7109375" defaultRowHeight="13" x14ac:dyDescent="0"/>
  <cols>
    <col min="1" max="1" width="3.140625" style="1" customWidth="1"/>
    <col min="2" max="9" width="13.7109375" style="1" customWidth="1"/>
    <col min="10" max="10" width="12.7109375" style="1" customWidth="1"/>
    <col min="11" max="11" width="2.140625" style="1" customWidth="1"/>
    <col min="12" max="12" width="11.7109375" style="1" customWidth="1"/>
    <col min="13" max="13" width="11.28515625" style="1" customWidth="1"/>
    <col min="14" max="16384" width="8.7109375" style="1"/>
  </cols>
  <sheetData>
    <row r="1" spans="1:18" ht="15">
      <c r="A1"/>
    </row>
    <row r="2" spans="1:18" ht="26.25" customHeight="1">
      <c r="A2"/>
    </row>
    <row r="3" spans="1:18" ht="57.75" customHeight="1">
      <c r="A3"/>
      <c r="B3" s="51" t="str">
        <f>UPPER(TEXT(DATE(CalendarYear,4,1),"mmmm åååå"))</f>
        <v>APRIL 2020</v>
      </c>
      <c r="C3" s="51"/>
      <c r="D3" s="51"/>
      <c r="E3" s="51"/>
      <c r="F3" s="51"/>
    </row>
    <row r="4" spans="1:18" customFormat="1" ht="29.25" customHeight="1">
      <c r="B4" s="28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30" t="s">
        <v>7</v>
      </c>
      <c r="I4" s="1"/>
      <c r="J4" s="1"/>
      <c r="L4" s="1"/>
      <c r="M4" s="7"/>
      <c r="Q4" s="1"/>
      <c r="R4" s="1"/>
    </row>
    <row r="5" spans="1:18" customFormat="1" ht="15" customHeight="1">
      <c r="B5" s="14" t="str">
        <f>IF(DAY(AprSun1)=1,"",IF(AND(YEAR(AprSun1+1)=CalendarYear,MONTH(AprSun1+1)=4),AprSun1+1,""))</f>
        <v/>
      </c>
      <c r="C5" s="14" t="str">
        <f>IF(DAY(AprSun1)=1,"",IF(AND(YEAR(AprSun1+2)=CalendarYear,MONTH(AprSun1+2)=4),AprSun1+2,""))</f>
        <v/>
      </c>
      <c r="D5" s="14">
        <f>IF(DAY(AprSun1)=1,"",IF(AND(YEAR(AprSun1+3)=CalendarYear,MONTH(AprSun1+3)=4),AprSun1+3,""))</f>
        <v>43922</v>
      </c>
      <c r="E5" s="14">
        <f>IF(DAY(AprSun1)=1,"",IF(AND(YEAR(AprSun1+4)=CalendarYear,MONTH(AprSun1+4)=4),AprSun1+4,""))</f>
        <v>43923</v>
      </c>
      <c r="F5" s="14">
        <f>IF(DAY(AprSun1)=1,"",IF(AND(YEAR(AprSun1+5)=CalendarYear,MONTH(AprSun1+5)=4),AprSun1+5,""))</f>
        <v>43924</v>
      </c>
      <c r="G5" s="14">
        <f>IF(DAY(AprSun1)=1,"",IF(AND(YEAR(AprSun1+6)=CalendarYear,MONTH(AprSun1+6)=4),AprSun1+6,""))</f>
        <v>43925</v>
      </c>
      <c r="H5" s="14">
        <f>IF(DAY(AprSun1)=1,IF(AND(YEAR(AprSun1)=CalendarYear,MONTH(AprSun1)=4),AprSun1,""),IF(AND(YEAR(AprSun1+7)=CalendarYear,MONTH(AprSun1+7)=4),AprSun1+7,""))</f>
        <v>43926</v>
      </c>
      <c r="I5" s="3"/>
      <c r="K5" s="1"/>
      <c r="L5" s="1"/>
      <c r="M5" s="1"/>
      <c r="Q5" s="2"/>
      <c r="R5" s="1"/>
    </row>
    <row r="6" spans="1:18" s="2" customFormat="1" ht="55.5" customHeight="1">
      <c r="A6"/>
      <c r="B6" s="10"/>
      <c r="C6" s="10"/>
      <c r="D6" s="10"/>
      <c r="E6" s="10"/>
      <c r="F6" s="39" t="s">
        <v>17</v>
      </c>
      <c r="G6" s="38" t="s">
        <v>20</v>
      </c>
      <c r="H6" s="38" t="s">
        <v>17</v>
      </c>
      <c r="I6" s="3"/>
    </row>
    <row r="7" spans="1:18" ht="15" customHeight="1">
      <c r="A7"/>
      <c r="B7" s="15">
        <f>IF(DAY(AprSun1)=1,IF(AND(YEAR(AprSun1+1)=CalendarYear,MONTH(AprSun1+1)=4),AprSun1+1,""),IF(AND(YEAR(AprSun1+8)=CalendarYear,MONTH(AprSun1+8)=4),AprSun1+8,""))</f>
        <v>43927</v>
      </c>
      <c r="C7" s="15">
        <f>IF(DAY(AprSun1)=1,IF(AND(YEAR(AprSun1+2)=CalendarYear,MONTH(AprSun1+2)=4),AprSun1+2,""),IF(AND(YEAR(AprSun1+9)=CalendarYear,MONTH(AprSun1+9)=4),AprSun1+9,""))</f>
        <v>43928</v>
      </c>
      <c r="D7" s="15">
        <f>IF(DAY(AprSun1)=1,IF(AND(YEAR(AprSun1+3)=CalendarYear,MONTH(AprSun1+3)=4),AprSun1+3,""),IF(AND(YEAR(AprSun1+10)=CalendarYear,MONTH(AprSun1+10)=4),AprSun1+10,""))</f>
        <v>43929</v>
      </c>
      <c r="E7" s="15">
        <f>IF(DAY(AprSun1)=1,IF(AND(YEAR(AprSun1+4)=CalendarYear,MONTH(AprSun1+4)=4),AprSun1+4,""),IF(AND(YEAR(AprSun1+11)=CalendarYear,MONTH(AprSun1+11)=4),AprSun1+11,""))</f>
        <v>43930</v>
      </c>
      <c r="F7" s="15">
        <f>IF(DAY(AprSun1)=1,IF(AND(YEAR(AprSun1+5)=CalendarYear,MONTH(AprSun1+5)=4),AprSun1+5,""),IF(AND(YEAR(AprSun1+12)=CalendarYear,MONTH(AprSun1+12)=4),AprSun1+12,""))</f>
        <v>43931</v>
      </c>
      <c r="G7" s="15">
        <f>IF(DAY(AprSun1)=1,IF(AND(YEAR(AprSun1+6)=CalendarYear,MONTH(AprSun1+6)=4),AprSun1+6,""),IF(AND(YEAR(AprSun1+13)=CalendarYear,MONTH(AprSun1+13)=4),AprSun1+13,""))</f>
        <v>43932</v>
      </c>
      <c r="H7" s="15">
        <f>IF(DAY(AprSun1)=1,IF(AND(YEAR(AprSun1+7)=CalendarYear,MONTH(AprSun1+7)=4),AprSun1+7,""),IF(AND(YEAR(AprSun1+14)=CalendarYear,MONTH(AprSun1+14)=4),AprSun1+14,""))</f>
        <v>43933</v>
      </c>
      <c r="I7" s="3"/>
    </row>
    <row r="8" spans="1:18" ht="55.5" customHeight="1">
      <c r="A8"/>
      <c r="B8" s="40" t="s">
        <v>21</v>
      </c>
      <c r="C8" s="40" t="s">
        <v>17</v>
      </c>
      <c r="D8" s="40" t="s">
        <v>21</v>
      </c>
      <c r="E8" s="40" t="s">
        <v>22</v>
      </c>
      <c r="F8" s="40" t="s">
        <v>17</v>
      </c>
      <c r="G8" s="37" t="s">
        <v>20</v>
      </c>
      <c r="H8" s="37" t="s">
        <v>19</v>
      </c>
      <c r="I8" s="3"/>
    </row>
    <row r="9" spans="1:18" ht="15" customHeight="1">
      <c r="A9"/>
      <c r="B9" s="16">
        <f>IF(DAY(AprSun1)=1,IF(AND(YEAR(AprSun1+8)=CalendarYear,MONTH(AprSun1+8)=4),AprSun1+8,""),IF(AND(YEAR(AprSun1+15)=CalendarYear,MONTH(AprSun1+15)=4),AprSun1+15,""))</f>
        <v>43934</v>
      </c>
      <c r="C9" s="16">
        <f>IF(DAY(AprSun1)=1,IF(AND(YEAR(AprSun1+9)=CalendarYear,MONTH(AprSun1+9)=4),AprSun1+9,""),IF(AND(YEAR(AprSun1+16)=CalendarYear,MONTH(AprSun1+16)=4),AprSun1+16,""))</f>
        <v>43935</v>
      </c>
      <c r="D9" s="16">
        <f>IF(DAY(AprSun1)=1,IF(AND(YEAR(AprSun1+10)=CalendarYear,MONTH(AprSun1+10)=4),AprSun1+10,""),IF(AND(YEAR(AprSun1+17)=CalendarYear,MONTH(AprSun1+17)=4),AprSun1+17,""))</f>
        <v>43936</v>
      </c>
      <c r="E9" s="16">
        <f>IF(DAY(AprSun1)=1,IF(AND(YEAR(AprSun1+11)=CalendarYear,MONTH(AprSun1+11)=4),AprSun1+11,""),IF(AND(YEAR(AprSun1+18)=CalendarYear,MONTH(AprSun1+18)=4),AprSun1+18,""))</f>
        <v>43937</v>
      </c>
      <c r="F9" s="16">
        <f>IF(DAY(AprSun1)=1,IF(AND(YEAR(AprSun1+12)=CalendarYear,MONTH(AprSun1+12)=4),AprSun1+12,""),IF(AND(YEAR(AprSun1+19)=CalendarYear,MONTH(AprSun1+19)=4),AprSun1+19,""))</f>
        <v>43938</v>
      </c>
      <c r="G9" s="16">
        <f>IF(DAY(AprSun1)=1,IF(AND(YEAR(AprSun1+13)=CalendarYear,MONTH(AprSun1+13)=4),AprSun1+13,""),IF(AND(YEAR(AprSun1+20)=CalendarYear,MONTH(AprSun1+20)=4),AprSun1+20,""))</f>
        <v>43939</v>
      </c>
      <c r="H9" s="16">
        <f>IF(DAY(AprSun1)=1,IF(AND(YEAR(AprSun1+14)=CalendarYear,MONTH(AprSun1+14)=4),AprSun1+14,""),IF(AND(YEAR(AprSun1+21)=CalendarYear,MONTH(AprSun1+21)=4),AprSun1+21,""))</f>
        <v>43940</v>
      </c>
      <c r="I9" s="3"/>
    </row>
    <row r="10" spans="1:18" ht="55.5" customHeight="1">
      <c r="A10"/>
      <c r="B10" s="39" t="s">
        <v>18</v>
      </c>
      <c r="C10" s="10"/>
      <c r="D10" s="10"/>
      <c r="E10" s="10"/>
      <c r="F10" s="41" t="s">
        <v>23</v>
      </c>
      <c r="G10" s="42" t="s">
        <v>23</v>
      </c>
      <c r="H10" s="42" t="s">
        <v>23</v>
      </c>
      <c r="I10" s="3"/>
    </row>
    <row r="11" spans="1:18" ht="15" customHeight="1">
      <c r="A11"/>
      <c r="B11" s="17">
        <f>IF(DAY(AprSun1)=1,IF(AND(YEAR(AprSun1+15)=CalendarYear,MONTH(AprSun1+15)=4),AprSun1+15,""),IF(AND(YEAR(AprSun1+22)=CalendarYear,MONTH(AprSun1+22)=4),AprSun1+22,""))</f>
        <v>43941</v>
      </c>
      <c r="C11" s="17">
        <f>IF(DAY(AprSun1)=1,IF(AND(YEAR(AprSun1+16)=CalendarYear,MONTH(AprSun1+16)=4),AprSun1+16,""),IF(AND(YEAR(AprSun1+23)=CalendarYear,MONTH(AprSun1+23)=4),AprSun1+23,""))</f>
        <v>43942</v>
      </c>
      <c r="D11" s="17">
        <f>IF(DAY(AprSun1)=1,IF(AND(YEAR(AprSun1+17)=CalendarYear,MONTH(AprSun1+17)=4),AprSun1+17,""),IF(AND(YEAR(AprSun1+24)=CalendarYear,MONTH(AprSun1+24)=4),AprSun1+24,""))</f>
        <v>43943</v>
      </c>
      <c r="E11" s="17">
        <f>IF(DAY(AprSun1)=1,IF(AND(YEAR(AprSun1+18)=CalendarYear,MONTH(AprSun1+18)=4),AprSun1+18,""),IF(AND(YEAR(AprSun1+25)=CalendarYear,MONTH(AprSun1+25)=4),AprSun1+25,""))</f>
        <v>43944</v>
      </c>
      <c r="F11" s="17">
        <f>IF(DAY(AprSun1)=1,IF(AND(YEAR(AprSun1+19)=CalendarYear,MONTH(AprSun1+19)=4),AprSun1+19,""),IF(AND(YEAR(AprSun1+26)=CalendarYear,MONTH(AprSun1+26)=4),AprSun1+26,""))</f>
        <v>43945</v>
      </c>
      <c r="G11" s="17">
        <f>IF(DAY(AprSun1)=1,IF(AND(YEAR(AprSun1+20)=CalendarYear,MONTH(AprSun1+20)=4),AprSun1+20,""),IF(AND(YEAR(AprSun1+27)=CalendarYear,MONTH(AprSun1+27)=4),AprSun1+27,""))</f>
        <v>43946</v>
      </c>
      <c r="H11" s="17">
        <f>IF(DAY(AprSun1)=1,IF(AND(YEAR(AprSun1+21)=CalendarYear,MONTH(AprSun1+21)=4),AprSun1+21,""),IF(AND(YEAR(AprSun1+28)=CalendarYear,MONTH(AprSun1+28)=4),AprSun1+28,""))</f>
        <v>43947</v>
      </c>
      <c r="I11" s="3"/>
    </row>
    <row r="12" spans="1:18" ht="55.5" customHeight="1">
      <c r="A12"/>
      <c r="B12" s="12"/>
      <c r="C12" s="12"/>
      <c r="D12" s="12"/>
      <c r="E12" s="12"/>
      <c r="F12" s="12"/>
      <c r="G12" s="37" t="s">
        <v>10</v>
      </c>
      <c r="H12" s="13"/>
      <c r="I12" s="3"/>
    </row>
    <row r="13" spans="1:18" ht="15" customHeight="1">
      <c r="A13"/>
      <c r="B13" s="16">
        <f>IF(DAY(AprSun1)=1,IF(AND(YEAR(AprSun1+22)=CalendarYear,MONTH(AprSun1+22)=4),AprSun1+22,""),IF(AND(YEAR(AprSun1+29)=CalendarYear,MONTH(AprSun1+29)=4),AprSun1+29,""))</f>
        <v>43948</v>
      </c>
      <c r="C13" s="16">
        <f>IF(DAY(AprSun1)=1,IF(AND(YEAR(AprSun1+23)=CalendarYear,MONTH(AprSun1+23)=4),AprSun1+23,""),IF(AND(YEAR(AprSun1+30)=CalendarYear,MONTH(AprSun1+30)=4),AprSun1+30,""))</f>
        <v>43949</v>
      </c>
      <c r="D13" s="16">
        <f>IF(DAY(AprSun1)=1,IF(AND(YEAR(AprSun1+24)=CalendarYear,MONTH(AprSun1+24)=4),AprSun1+24,""),IF(AND(YEAR(AprSun1+31)=CalendarYear,MONTH(AprSun1+31)=4),AprSun1+31,""))</f>
        <v>43950</v>
      </c>
      <c r="E13" s="16">
        <f>IF(DAY(AprSun1)=1,IF(AND(YEAR(AprSun1+25)=CalendarYear,MONTH(AprSun1+25)=4),AprSun1+25,""),IF(AND(YEAR(AprSun1+32)=CalendarYear,MONTH(AprSun1+32)=4),AprSun1+32,""))</f>
        <v>43951</v>
      </c>
      <c r="F13" s="16" t="str">
        <f>IF(DAY(AprSun1)=1,IF(AND(YEAR(AprSun1+26)=CalendarYear,MONTH(AprSun1+26)=4),AprSun1+26,""),IF(AND(YEAR(AprSun1+33)=CalendarYear,MONTH(AprSun1+33)=4),AprSun1+33,""))</f>
        <v/>
      </c>
      <c r="G13" s="16" t="str">
        <f>IF(DAY(AprSun1)=1,IF(AND(YEAR(AprSun1+27)=CalendarYear,MONTH(AprSun1+27)=4),AprSun1+27,""),IF(AND(YEAR(AprSun1+34)=CalendarYear,MONTH(AprSun1+34)=4),AprSun1+34,""))</f>
        <v/>
      </c>
      <c r="H13" s="16" t="str">
        <f>IF(DAY(AprSun1)=1,IF(AND(YEAR(AprSun1+28)=CalendarYear,MONTH(AprSun1+28)=4),AprSun1+28,""),IF(AND(YEAR(AprSun1+35)=CalendarYear,MONTH(AprSun1+35)=4),AprSun1+35,""))</f>
        <v/>
      </c>
      <c r="I13" s="3"/>
    </row>
    <row r="14" spans="1:18" ht="55.5" customHeight="1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>
      <c r="A15"/>
      <c r="B15" s="17" t="str">
        <f>IF(DAY(AprSun1)=1,IF(AND(YEAR(AprSun1+29)=CalendarYear,MONTH(AprSun1+29)=4),AprSun1+29,""),IF(AND(YEAR(AprSun1+36)=CalendarYear,MONTH(AprSun1+36)=4),AprSun1+36,""))</f>
        <v/>
      </c>
      <c r="C15" s="18" t="str">
        <f>IF(DAY(AprSun1)=1,IF(AND(YEAR(AprSun1+30)=CalendarYear,MONTH(AprSun1+30)=4),AprSun1+30,""),IF(AND(YEAR(AprSun1+37)=CalendarYear,MONTH(AprSun1+37)=4),AprSun1+37,""))</f>
        <v/>
      </c>
      <c r="D15" s="48" t="s">
        <v>8</v>
      </c>
      <c r="E15" s="49"/>
      <c r="F15" s="49"/>
      <c r="G15" s="49"/>
      <c r="H15" s="50"/>
      <c r="I15" s="3"/>
    </row>
    <row r="16" spans="1:18" ht="55.5" customHeight="1">
      <c r="A16"/>
      <c r="B16" s="12"/>
      <c r="C16" s="12"/>
      <c r="D16" s="52"/>
      <c r="E16" s="53"/>
      <c r="F16" s="53"/>
      <c r="G16" s="53"/>
      <c r="H16" s="54"/>
      <c r="I16" s="3"/>
    </row>
    <row r="17" spans="3:5" ht="17.25" customHeight="1"/>
    <row r="19" spans="3:5" ht="21" customHeight="1">
      <c r="C19" s="6"/>
      <c r="D19" s="5"/>
      <c r="E19" s="4"/>
    </row>
    <row r="20" spans="3:5" ht="19.5" customHeight="1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0"/>
  <sheetViews>
    <sheetView showGridLines="0" zoomScale="86" zoomScaleNormal="86" zoomScalePageLayoutView="86" workbookViewId="0">
      <selection activeCell="G11" sqref="G11"/>
    </sheetView>
  </sheetViews>
  <sheetFormatPr baseColWidth="10" defaultColWidth="8.7109375" defaultRowHeight="13" x14ac:dyDescent="0"/>
  <cols>
    <col min="1" max="1" width="3.140625" style="1" customWidth="1"/>
    <col min="2" max="9" width="13.7109375" style="1" customWidth="1"/>
    <col min="10" max="10" width="12.7109375" style="1" customWidth="1"/>
    <col min="11" max="11" width="2.140625" style="1" customWidth="1"/>
    <col min="12" max="12" width="11.7109375" style="1" customWidth="1"/>
    <col min="13" max="13" width="11.28515625" style="1" customWidth="1"/>
    <col min="14" max="16384" width="8.7109375" style="1"/>
  </cols>
  <sheetData>
    <row r="1" spans="1:18" ht="15">
      <c r="A1"/>
    </row>
    <row r="2" spans="1:18" ht="26.25" customHeight="1">
      <c r="A2"/>
    </row>
    <row r="3" spans="1:18" ht="57.75" customHeight="1">
      <c r="A3"/>
      <c r="B3" s="51" t="str">
        <f>UPPER(TEXT(DATE(CalendarYear,5,1),"mmmm åååå"))</f>
        <v>MAJ 2020</v>
      </c>
      <c r="C3" s="51"/>
      <c r="D3" s="51"/>
      <c r="E3" s="51"/>
      <c r="F3" s="51"/>
    </row>
    <row r="4" spans="1:18" customFormat="1" ht="29.25" customHeight="1">
      <c r="B4" s="31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3" t="s">
        <v>7</v>
      </c>
      <c r="I4" s="1"/>
      <c r="J4" s="1"/>
      <c r="L4" s="1"/>
      <c r="M4" s="7"/>
      <c r="Q4" s="1"/>
      <c r="R4" s="1"/>
    </row>
    <row r="5" spans="1:18" customFormat="1" ht="15" customHeight="1">
      <c r="B5" s="14" t="str">
        <f>IF(DAY(MaySun1)=1,"",IF(AND(YEAR(MaySun1+1)=CalendarYear,MONTH(MaySun1+1)=5),MaySun1+1,""))</f>
        <v/>
      </c>
      <c r="C5" s="14" t="str">
        <f>IF(DAY(MaySun1)=1,"",IF(AND(YEAR(MaySun1+2)=CalendarYear,MONTH(MaySun1+2)=5),MaySun1+2,""))</f>
        <v/>
      </c>
      <c r="D5" s="14" t="str">
        <f>IF(DAY(MaySun1)=1,"",IF(AND(YEAR(MaySun1+3)=CalendarYear,MONTH(MaySun1+3)=5),MaySun1+3,""))</f>
        <v/>
      </c>
      <c r="E5" s="14" t="str">
        <f>IF(DAY(MaySun1)=1,"",IF(AND(YEAR(MaySun1+4)=CalendarYear,MONTH(MaySun1+4)=5),MaySun1+4,""))</f>
        <v/>
      </c>
      <c r="F5" s="14">
        <f>IF(DAY(MaySun1)=1,"",IF(AND(YEAR(MaySun1+5)=CalendarYear,MONTH(MaySun1+5)=5),MaySun1+5,""))</f>
        <v>43952</v>
      </c>
      <c r="G5" s="14">
        <f>IF(DAY(MaySun1)=1,"",IF(AND(YEAR(MaySun1+6)=CalendarYear,MONTH(MaySun1+6)=5),MaySun1+6,""))</f>
        <v>43953</v>
      </c>
      <c r="H5" s="14">
        <f>IF(DAY(MaySun1)=1,IF(AND(YEAR(MaySun1)=CalendarYear,MONTH(MaySun1)=5),MaySun1,""),IF(AND(YEAR(MaySun1+7)=CalendarYear,MONTH(MaySun1+7)=5),MaySun1+7,""))</f>
        <v>43954</v>
      </c>
      <c r="I5" s="3"/>
      <c r="K5" s="1"/>
      <c r="L5" s="1"/>
      <c r="M5" s="1"/>
      <c r="Q5" s="2"/>
      <c r="R5" s="1"/>
    </row>
    <row r="6" spans="1:18" s="2" customFormat="1" ht="55.5" customHeight="1">
      <c r="A6"/>
      <c r="B6" s="10"/>
      <c r="C6" s="10"/>
      <c r="D6" s="10"/>
      <c r="E6" s="10"/>
      <c r="F6" s="10"/>
      <c r="G6" s="11"/>
      <c r="H6" s="38"/>
      <c r="I6" s="3"/>
    </row>
    <row r="7" spans="1:18" ht="15" customHeight="1">
      <c r="A7"/>
      <c r="B7" s="15">
        <f>IF(DAY(MaySun1)=1,IF(AND(YEAR(MaySun1+1)=CalendarYear,MONTH(MaySun1+1)=5),MaySun1+1,""),IF(AND(YEAR(MaySun1+8)=CalendarYear,MONTH(MaySun1+8)=5),MaySun1+8,""))</f>
        <v>43955</v>
      </c>
      <c r="C7" s="15">
        <f>IF(DAY(MaySun1)=1,IF(AND(YEAR(MaySun1+2)=CalendarYear,MONTH(MaySun1+2)=5),MaySun1+2,""),IF(AND(YEAR(MaySun1+9)=CalendarYear,MONTH(MaySun1+9)=5),MaySun1+9,""))</f>
        <v>43956</v>
      </c>
      <c r="D7" s="15">
        <f>IF(DAY(MaySun1)=1,IF(AND(YEAR(MaySun1+3)=CalendarYear,MONTH(MaySun1+3)=5),MaySun1+3,""),IF(AND(YEAR(MaySun1+10)=CalendarYear,MONTH(MaySun1+10)=5),MaySun1+10,""))</f>
        <v>43957</v>
      </c>
      <c r="E7" s="15">
        <f>IF(DAY(MaySun1)=1,IF(AND(YEAR(MaySun1+4)=CalendarYear,MONTH(MaySun1+4)=5),MaySun1+4,""),IF(AND(YEAR(MaySun1+11)=CalendarYear,MONTH(MaySun1+11)=5),MaySun1+11,""))</f>
        <v>43958</v>
      </c>
      <c r="F7" s="15">
        <f>IF(DAY(MaySun1)=1,IF(AND(YEAR(MaySun1+5)=CalendarYear,MONTH(MaySun1+5)=5),MaySun1+5,""),IF(AND(YEAR(MaySun1+12)=CalendarYear,MONTH(MaySun1+12)=5),MaySun1+12,""))</f>
        <v>43959</v>
      </c>
      <c r="G7" s="15">
        <f>IF(DAY(MaySun1)=1,IF(AND(YEAR(MaySun1+6)=CalendarYear,MONTH(MaySun1+6)=5),MaySun1+6,""),IF(AND(YEAR(MaySun1+13)=CalendarYear,MONTH(MaySun1+13)=5),MaySun1+13,""))</f>
        <v>43960</v>
      </c>
      <c r="H7" s="15">
        <f>IF(DAY(MaySun1)=1,IF(AND(YEAR(MaySun1+7)=CalendarYear,MONTH(MaySun1+7)=5),MaySun1+7,""),IF(AND(YEAR(MaySun1+14)=CalendarYear,MONTH(MaySun1+14)=5),MaySun1+14,""))</f>
        <v>43961</v>
      </c>
      <c r="I7" s="3"/>
    </row>
    <row r="8" spans="1:18" ht="55.5" customHeight="1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>
      <c r="A9"/>
      <c r="B9" s="16">
        <f>IF(DAY(MaySun1)=1,IF(AND(YEAR(MaySun1+8)=CalendarYear,MONTH(MaySun1+8)=5),MaySun1+8,""),IF(AND(YEAR(MaySun1+15)=CalendarYear,MONTH(MaySun1+15)=5),MaySun1+15,""))</f>
        <v>43962</v>
      </c>
      <c r="C9" s="16">
        <f>IF(DAY(MaySun1)=1,IF(AND(YEAR(MaySun1+9)=CalendarYear,MONTH(MaySun1+9)=5),MaySun1+9,""),IF(AND(YEAR(MaySun1+16)=CalendarYear,MONTH(MaySun1+16)=5),MaySun1+16,""))</f>
        <v>43963</v>
      </c>
      <c r="D9" s="16">
        <f>IF(DAY(MaySun1)=1,IF(AND(YEAR(MaySun1+10)=CalendarYear,MONTH(MaySun1+10)=5),MaySun1+10,""),IF(AND(YEAR(MaySun1+17)=CalendarYear,MONTH(MaySun1+17)=5),MaySun1+17,""))</f>
        <v>43964</v>
      </c>
      <c r="E9" s="16">
        <f>IF(DAY(MaySun1)=1,IF(AND(YEAR(MaySun1+11)=CalendarYear,MONTH(MaySun1+11)=5),MaySun1+11,""),IF(AND(YEAR(MaySun1+18)=CalendarYear,MONTH(MaySun1+18)=5),MaySun1+18,""))</f>
        <v>43965</v>
      </c>
      <c r="F9" s="16">
        <f>IF(DAY(MaySun1)=1,IF(AND(YEAR(MaySun1+12)=CalendarYear,MONTH(MaySun1+12)=5),MaySun1+12,""),IF(AND(YEAR(MaySun1+19)=CalendarYear,MONTH(MaySun1+19)=5),MaySun1+19,""))</f>
        <v>43966</v>
      </c>
      <c r="G9" s="16">
        <f>IF(DAY(MaySun1)=1,IF(AND(YEAR(MaySun1+13)=CalendarYear,MONTH(MaySun1+13)=5),MaySun1+13,""),IF(AND(YEAR(MaySun1+20)=CalendarYear,MONTH(MaySun1+20)=5),MaySun1+20,""))</f>
        <v>43967</v>
      </c>
      <c r="H9" s="16">
        <f>IF(DAY(MaySun1)=1,IF(AND(YEAR(MaySun1+14)=CalendarYear,MONTH(MaySun1+14)=5),MaySun1+14,""),IF(AND(YEAR(MaySun1+21)=CalendarYear,MONTH(MaySun1+21)=5),MaySun1+21,""))</f>
        <v>43968</v>
      </c>
      <c r="I9" s="3"/>
    </row>
    <row r="10" spans="1:18" ht="55.5" customHeight="1">
      <c r="A10"/>
      <c r="B10" s="10"/>
      <c r="C10" s="10"/>
      <c r="D10" s="10"/>
      <c r="E10" s="10"/>
      <c r="F10" s="10"/>
      <c r="G10" s="38" t="s">
        <v>34</v>
      </c>
      <c r="H10" s="11"/>
      <c r="I10" s="3"/>
    </row>
    <row r="11" spans="1:18" ht="15" customHeight="1">
      <c r="A11"/>
      <c r="B11" s="17">
        <f>IF(DAY(MaySun1)=1,IF(AND(YEAR(MaySun1+15)=CalendarYear,MONTH(MaySun1+15)=5),MaySun1+15,""),IF(AND(YEAR(MaySun1+22)=CalendarYear,MONTH(MaySun1+22)=5),MaySun1+22,""))</f>
        <v>43969</v>
      </c>
      <c r="C11" s="17">
        <f>IF(DAY(MaySun1)=1,IF(AND(YEAR(MaySun1+16)=CalendarYear,MONTH(MaySun1+16)=5),MaySun1+16,""),IF(AND(YEAR(MaySun1+23)=CalendarYear,MONTH(MaySun1+23)=5),MaySun1+23,""))</f>
        <v>43970</v>
      </c>
      <c r="D11" s="17">
        <f>IF(DAY(MaySun1)=1,IF(AND(YEAR(MaySun1+17)=CalendarYear,MONTH(MaySun1+17)=5),MaySun1+17,""),IF(AND(YEAR(MaySun1+24)=CalendarYear,MONTH(MaySun1+24)=5),MaySun1+24,""))</f>
        <v>43971</v>
      </c>
      <c r="E11" s="17">
        <f>IF(DAY(MaySun1)=1,IF(AND(YEAR(MaySun1+18)=CalendarYear,MONTH(MaySun1+18)=5),MaySun1+18,""),IF(AND(YEAR(MaySun1+25)=CalendarYear,MONTH(MaySun1+25)=5),MaySun1+25,""))</f>
        <v>43972</v>
      </c>
      <c r="F11" s="17">
        <f>IF(DAY(MaySun1)=1,IF(AND(YEAR(MaySun1+19)=CalendarYear,MONTH(MaySun1+19)=5),MaySun1+19,""),IF(AND(YEAR(MaySun1+26)=CalendarYear,MONTH(MaySun1+26)=5),MaySun1+26,""))</f>
        <v>43973</v>
      </c>
      <c r="G11" s="17">
        <f>IF(DAY(MaySun1)=1,IF(AND(YEAR(MaySun1+20)=CalendarYear,MONTH(MaySun1+20)=5),MaySun1+20,""),IF(AND(YEAR(MaySun1+27)=CalendarYear,MONTH(MaySun1+27)=5),MaySun1+27,""))</f>
        <v>43974</v>
      </c>
      <c r="H11" s="17">
        <f>IF(DAY(MaySun1)=1,IF(AND(YEAR(MaySun1+21)=CalendarYear,MONTH(MaySun1+21)=5),MaySun1+21,""),IF(AND(YEAR(MaySun1+28)=CalendarYear,MONTH(MaySun1+28)=5),MaySun1+28,""))</f>
        <v>43975</v>
      </c>
      <c r="I11" s="3"/>
    </row>
    <row r="12" spans="1:18" ht="55.5" customHeight="1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>
      <c r="A13"/>
      <c r="B13" s="16">
        <f>IF(DAY(MaySun1)=1,IF(AND(YEAR(MaySun1+22)=CalendarYear,MONTH(MaySun1+22)=5),MaySun1+22,""),IF(AND(YEAR(MaySun1+29)=CalendarYear,MONTH(MaySun1+29)=5),MaySun1+29,""))</f>
        <v>43976</v>
      </c>
      <c r="C13" s="16">
        <f>IF(DAY(MaySun1)=1,IF(AND(YEAR(MaySun1+23)=CalendarYear,MONTH(MaySun1+23)=5),MaySun1+23,""),IF(AND(YEAR(MaySun1+30)=CalendarYear,MONTH(MaySun1+30)=5),MaySun1+30,""))</f>
        <v>43977</v>
      </c>
      <c r="D13" s="16">
        <f>IF(DAY(MaySun1)=1,IF(AND(YEAR(MaySun1+24)=CalendarYear,MONTH(MaySun1+24)=5),MaySun1+24,""),IF(AND(YEAR(MaySun1+31)=CalendarYear,MONTH(MaySun1+31)=5),MaySun1+31,""))</f>
        <v>43978</v>
      </c>
      <c r="E13" s="16">
        <f>IF(DAY(MaySun1)=1,IF(AND(YEAR(MaySun1+25)=CalendarYear,MONTH(MaySun1+25)=5),MaySun1+25,""),IF(AND(YEAR(MaySun1+32)=CalendarYear,MONTH(MaySun1+32)=5),MaySun1+32,""))</f>
        <v>43979</v>
      </c>
      <c r="F13" s="16">
        <f>IF(DAY(MaySun1)=1,IF(AND(YEAR(MaySun1+26)=CalendarYear,MONTH(MaySun1+26)=5),MaySun1+26,""),IF(AND(YEAR(MaySun1+33)=CalendarYear,MONTH(MaySun1+33)=5),MaySun1+33,""))</f>
        <v>43980</v>
      </c>
      <c r="G13" s="16">
        <f>IF(DAY(MaySun1)=1,IF(AND(YEAR(MaySun1+27)=CalendarYear,MONTH(MaySun1+27)=5),MaySun1+27,""),IF(AND(YEAR(MaySun1+34)=CalendarYear,MONTH(MaySun1+34)=5),MaySun1+34,""))</f>
        <v>43981</v>
      </c>
      <c r="H13" s="16">
        <f>IF(DAY(MaySun1)=1,IF(AND(YEAR(MaySun1+28)=CalendarYear,MONTH(MaySun1+28)=5),MaySun1+28,""),IF(AND(YEAR(MaySun1+35)=CalendarYear,MONTH(MaySun1+35)=5),MaySun1+35,""))</f>
        <v>43982</v>
      </c>
      <c r="I13" s="3"/>
    </row>
    <row r="14" spans="1:18" ht="55.5" customHeight="1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>
      <c r="A15"/>
      <c r="B15" s="17" t="str">
        <f>IF(DAY(MaySun1)=1,IF(AND(YEAR(MaySun1+29)=CalendarYear,MONTH(MaySun1+29)=5),MaySun1+29,""),IF(AND(YEAR(MaySun1+36)=CalendarYear,MONTH(MaySun1+36)=5),MaySun1+36,""))</f>
        <v/>
      </c>
      <c r="C15" s="18" t="str">
        <f>IF(DAY(MaySun1)=1,IF(AND(YEAR(MaySun1+30)=CalendarYear,MONTH(MaySun1+30)=5),MaySun1+30,""),IF(AND(YEAR(MaySun1+37)=CalendarYear,MONTH(MaySun1+37)=5),MaySun1+37,""))</f>
        <v/>
      </c>
      <c r="D15" s="48" t="s">
        <v>8</v>
      </c>
      <c r="E15" s="49"/>
      <c r="F15" s="49"/>
      <c r="G15" s="49"/>
      <c r="H15" s="50"/>
      <c r="I15" s="3"/>
    </row>
    <row r="16" spans="1:18" ht="55.5" customHeight="1">
      <c r="A16"/>
      <c r="B16" s="12"/>
      <c r="C16" s="12"/>
      <c r="D16" s="52"/>
      <c r="E16" s="53"/>
      <c r="F16" s="53"/>
      <c r="G16" s="53"/>
      <c r="H16" s="54"/>
      <c r="I16" s="3"/>
    </row>
    <row r="17" spans="3:5" ht="17.25" customHeight="1"/>
    <row r="19" spans="3:5" ht="21" customHeight="1">
      <c r="C19" s="6"/>
      <c r="D19" s="5"/>
      <c r="E19" s="4"/>
    </row>
    <row r="20" spans="3:5" ht="19.5" customHeight="1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0"/>
  <sheetViews>
    <sheetView showGridLines="0" tabSelected="1" zoomScale="86" zoomScaleNormal="86" zoomScalePageLayoutView="86" workbookViewId="0">
      <selection activeCell="C10" sqref="C10"/>
    </sheetView>
  </sheetViews>
  <sheetFormatPr baseColWidth="10" defaultColWidth="8.7109375" defaultRowHeight="13" x14ac:dyDescent="0"/>
  <cols>
    <col min="1" max="1" width="3.140625" style="1" customWidth="1"/>
    <col min="2" max="9" width="13.7109375" style="1" customWidth="1"/>
    <col min="10" max="10" width="12.7109375" style="1" customWidth="1"/>
    <col min="11" max="11" width="2.140625" style="1" customWidth="1"/>
    <col min="12" max="12" width="11.7109375" style="1" customWidth="1"/>
    <col min="13" max="13" width="11.28515625" style="1" customWidth="1"/>
    <col min="14" max="16384" width="8.7109375" style="1"/>
  </cols>
  <sheetData>
    <row r="1" spans="1:18" ht="15">
      <c r="A1"/>
    </row>
    <row r="2" spans="1:18" ht="26.25" customHeight="1">
      <c r="A2"/>
    </row>
    <row r="3" spans="1:18" ht="57.75" customHeight="1">
      <c r="A3"/>
      <c r="B3" s="51" t="str">
        <f>UPPER(TEXT(DATE(CalendarYear,6,1),"mmmm åååå"))</f>
        <v>JUNI 2020</v>
      </c>
      <c r="C3" s="51"/>
      <c r="D3" s="51"/>
      <c r="E3" s="51"/>
      <c r="F3" s="51"/>
    </row>
    <row r="4" spans="1:18" customFormat="1" ht="29.25" customHeight="1">
      <c r="B4" s="34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6" t="s">
        <v>7</v>
      </c>
      <c r="I4" s="1"/>
      <c r="J4" s="1"/>
      <c r="L4" s="1"/>
      <c r="M4" s="7"/>
      <c r="Q4" s="1"/>
      <c r="R4" s="1"/>
    </row>
    <row r="5" spans="1:18" customFormat="1" ht="15" customHeight="1">
      <c r="B5" s="14">
        <f>IF(DAY(JunSun1)=1,"",IF(AND(YEAR(JunSun1+1)=CalendarYear,MONTH(JunSun1+1)=6),JunSun1+1,""))</f>
        <v>43983</v>
      </c>
      <c r="C5" s="14">
        <f>IF(DAY(JunSun1)=1,"",IF(AND(YEAR(JunSun1+2)=CalendarYear,MONTH(JunSun1+2)=6),JunSun1+2,""))</f>
        <v>43984</v>
      </c>
      <c r="D5" s="14">
        <f>IF(DAY(JunSun1)=1,"",IF(AND(YEAR(JunSun1+3)=CalendarYear,MONTH(JunSun1+3)=6),JunSun1+3,""))</f>
        <v>43985</v>
      </c>
      <c r="E5" s="14">
        <f>IF(DAY(JunSun1)=1,"",IF(AND(YEAR(JunSun1+4)=CalendarYear,MONTH(JunSun1+4)=6),JunSun1+4,""))</f>
        <v>43986</v>
      </c>
      <c r="F5" s="14">
        <f>IF(DAY(JunSun1)=1,"",IF(AND(YEAR(JunSun1+5)=CalendarYear,MONTH(JunSun1+5)=6),JunSun1+5,""))</f>
        <v>43987</v>
      </c>
      <c r="G5" s="14">
        <f>IF(DAY(JunSun1)=1,"",IF(AND(YEAR(JunSun1+6)=CalendarYear,MONTH(JunSun1+6)=6),JunSun1+6,""))</f>
        <v>43988</v>
      </c>
      <c r="H5" s="14">
        <f>IF(DAY(JunSun1)=1,IF(AND(YEAR(JunSun1)=CalendarYear,MONTH(JunSun1)=6),JunSun1,""),IF(AND(YEAR(JunSun1+7)=CalendarYear,MONTH(JunSun1+7)=6),JunSun1+7,""))</f>
        <v>43989</v>
      </c>
      <c r="I5" s="3"/>
      <c r="K5" s="1"/>
      <c r="L5" s="1"/>
      <c r="M5" s="1"/>
      <c r="Q5" s="2"/>
      <c r="R5" s="1"/>
    </row>
    <row r="6" spans="1:18" s="2" customFormat="1" ht="55.5" customHeight="1">
      <c r="A6"/>
      <c r="B6" s="10"/>
      <c r="C6" s="10"/>
      <c r="D6" s="10"/>
      <c r="E6" s="10"/>
      <c r="F6" s="10" t="s">
        <v>29</v>
      </c>
      <c r="G6" s="11" t="s">
        <v>30</v>
      </c>
      <c r="H6" s="11" t="s">
        <v>29</v>
      </c>
      <c r="I6" s="3"/>
    </row>
    <row r="7" spans="1:18" ht="15" customHeight="1">
      <c r="A7"/>
      <c r="B7" s="15">
        <f>IF(DAY(JunSun1)=1,IF(AND(YEAR(JunSun1+1)=CalendarYear,MONTH(JunSun1+1)=6),JunSun1+1,""),IF(AND(YEAR(JunSun1+8)=CalendarYear,MONTH(JunSun1+8)=6),JunSun1+8,""))</f>
        <v>43990</v>
      </c>
      <c r="C7" s="15">
        <f>IF(DAY(JunSun1)=1,IF(AND(YEAR(JunSun1+2)=CalendarYear,MONTH(JunSun1+2)=6),JunSun1+2,""),IF(AND(YEAR(JunSun1+9)=CalendarYear,MONTH(JunSun1+9)=6),JunSun1+9,""))</f>
        <v>43991</v>
      </c>
      <c r="D7" s="15">
        <f>IF(DAY(JunSun1)=1,IF(AND(YEAR(JunSun1+3)=CalendarYear,MONTH(JunSun1+3)=6),JunSun1+3,""),IF(AND(YEAR(JunSun1+10)=CalendarYear,MONTH(JunSun1+10)=6),JunSun1+10,""))</f>
        <v>43992</v>
      </c>
      <c r="E7" s="15">
        <f>IF(DAY(JunSun1)=1,IF(AND(YEAR(JunSun1+4)=CalendarYear,MONTH(JunSun1+4)=6),JunSun1+4,""),IF(AND(YEAR(JunSun1+11)=CalendarYear,MONTH(JunSun1+11)=6),JunSun1+11,""))</f>
        <v>43993</v>
      </c>
      <c r="F7" s="15">
        <f>IF(DAY(JunSun1)=1,IF(AND(YEAR(JunSun1+5)=CalendarYear,MONTH(JunSun1+5)=6),JunSun1+5,""),IF(AND(YEAR(JunSun1+12)=CalendarYear,MONTH(JunSun1+12)=6),JunSun1+12,""))</f>
        <v>43994</v>
      </c>
      <c r="G7" s="15">
        <f>IF(DAY(JunSun1)=1,IF(AND(YEAR(JunSun1+6)=CalendarYear,MONTH(JunSun1+6)=6),JunSun1+6,""),IF(AND(YEAR(JunSun1+13)=CalendarYear,MONTH(JunSun1+13)=6),JunSun1+13,""))</f>
        <v>43995</v>
      </c>
      <c r="H7" s="15">
        <f>IF(DAY(JunSun1)=1,IF(AND(YEAR(JunSun1+7)=CalendarYear,MONTH(JunSun1+7)=6),JunSun1+7,""),IF(AND(YEAR(JunSun1+14)=CalendarYear,MONTH(JunSun1+14)=6),JunSun1+14,""))</f>
        <v>43996</v>
      </c>
      <c r="I7" s="3"/>
    </row>
    <row r="8" spans="1:18" ht="55.5" customHeight="1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>
      <c r="A9"/>
      <c r="B9" s="16">
        <f>IF(DAY(JunSun1)=1,IF(AND(YEAR(JunSun1+8)=CalendarYear,MONTH(JunSun1+8)=6),JunSun1+8,""),IF(AND(YEAR(JunSun1+15)=CalendarYear,MONTH(JunSun1+15)=6),JunSun1+15,""))</f>
        <v>43997</v>
      </c>
      <c r="C9" s="16">
        <f>IF(DAY(JunSun1)=1,IF(AND(YEAR(JunSun1+9)=CalendarYear,MONTH(JunSun1+9)=6),JunSun1+9,""),IF(AND(YEAR(JunSun1+16)=CalendarYear,MONTH(JunSun1+16)=6),JunSun1+16,""))</f>
        <v>43998</v>
      </c>
      <c r="D9" s="16">
        <f>IF(DAY(JunSun1)=1,IF(AND(YEAR(JunSun1+10)=CalendarYear,MONTH(JunSun1+10)=6),JunSun1+10,""),IF(AND(YEAR(JunSun1+17)=CalendarYear,MONTH(JunSun1+17)=6),JunSun1+17,""))</f>
        <v>43999</v>
      </c>
      <c r="E9" s="16">
        <f>IF(DAY(JunSun1)=1,IF(AND(YEAR(JunSun1+11)=CalendarYear,MONTH(JunSun1+11)=6),JunSun1+11,""),IF(AND(YEAR(JunSun1+18)=CalendarYear,MONTH(JunSun1+18)=6),JunSun1+18,""))</f>
        <v>44000</v>
      </c>
      <c r="F9" s="16">
        <f>IF(DAY(JunSun1)=1,IF(AND(YEAR(JunSun1+12)=CalendarYear,MONTH(JunSun1+12)=6),JunSun1+12,""),IF(AND(YEAR(JunSun1+19)=CalendarYear,MONTH(JunSun1+19)=6),JunSun1+19,""))</f>
        <v>44001</v>
      </c>
      <c r="G9" s="16">
        <f>IF(DAY(JunSun1)=1,IF(AND(YEAR(JunSun1+13)=CalendarYear,MONTH(JunSun1+13)=6),JunSun1+13,""),IF(AND(YEAR(JunSun1+20)=CalendarYear,MONTH(JunSun1+20)=6),JunSun1+20,""))</f>
        <v>44002</v>
      </c>
      <c r="H9" s="16">
        <f>IF(DAY(JunSun1)=1,IF(AND(YEAR(JunSun1+14)=CalendarYear,MONTH(JunSun1+14)=6),JunSun1+14,""),IF(AND(YEAR(JunSun1+21)=CalendarYear,MONTH(JunSun1+21)=6),JunSun1+21,""))</f>
        <v>44003</v>
      </c>
      <c r="I9" s="3"/>
    </row>
    <row r="10" spans="1:18" ht="55.5" customHeight="1">
      <c r="A10"/>
      <c r="B10" s="10"/>
      <c r="C10" s="10"/>
      <c r="D10" s="10"/>
      <c r="E10" s="10"/>
      <c r="F10" s="10"/>
      <c r="G10" s="38" t="s">
        <v>35</v>
      </c>
      <c r="H10" s="11"/>
      <c r="I10" s="3"/>
    </row>
    <row r="11" spans="1:18" ht="15" customHeight="1">
      <c r="A11"/>
      <c r="B11" s="17">
        <f>IF(DAY(JunSun1)=1,IF(AND(YEAR(JunSun1+15)=CalendarYear,MONTH(JunSun1+15)=6),JunSun1+15,""),IF(AND(YEAR(JunSun1+22)=CalendarYear,MONTH(JunSun1+22)=6),JunSun1+22,""))</f>
        <v>44004</v>
      </c>
      <c r="C11" s="17">
        <f>IF(DAY(JunSun1)=1,IF(AND(YEAR(JunSun1+16)=CalendarYear,MONTH(JunSun1+16)=6),JunSun1+16,""),IF(AND(YEAR(JunSun1+23)=CalendarYear,MONTH(JunSun1+23)=6),JunSun1+23,""))</f>
        <v>44005</v>
      </c>
      <c r="D11" s="17">
        <f>IF(DAY(JunSun1)=1,IF(AND(YEAR(JunSun1+17)=CalendarYear,MONTH(JunSun1+17)=6),JunSun1+17,""),IF(AND(YEAR(JunSun1+24)=CalendarYear,MONTH(JunSun1+24)=6),JunSun1+24,""))</f>
        <v>44006</v>
      </c>
      <c r="E11" s="17">
        <f>IF(DAY(JunSun1)=1,IF(AND(YEAR(JunSun1+18)=CalendarYear,MONTH(JunSun1+18)=6),JunSun1+18,""),IF(AND(YEAR(JunSun1+25)=CalendarYear,MONTH(JunSun1+25)=6),JunSun1+25,""))</f>
        <v>44007</v>
      </c>
      <c r="F11" s="17">
        <f>IF(DAY(JunSun1)=1,IF(AND(YEAR(JunSun1+19)=CalendarYear,MONTH(JunSun1+19)=6),JunSun1+19,""),IF(AND(YEAR(JunSun1+26)=CalendarYear,MONTH(JunSun1+26)=6),JunSun1+26,""))</f>
        <v>44008</v>
      </c>
      <c r="G11" s="17">
        <f>IF(DAY(JunSun1)=1,IF(AND(YEAR(JunSun1+20)=CalendarYear,MONTH(JunSun1+20)=6),JunSun1+20,""),IF(AND(YEAR(JunSun1+27)=CalendarYear,MONTH(JunSun1+27)=6),JunSun1+27,""))</f>
        <v>44009</v>
      </c>
      <c r="H11" s="17">
        <f>IF(DAY(JunSun1)=1,IF(AND(YEAR(JunSun1+21)=CalendarYear,MONTH(JunSun1+21)=6),JunSun1+21,""),IF(AND(YEAR(JunSun1+28)=CalendarYear,MONTH(JunSun1+28)=6),JunSun1+28,""))</f>
        <v>44010</v>
      </c>
      <c r="I11" s="3"/>
    </row>
    <row r="12" spans="1:18" ht="55.5" customHeight="1">
      <c r="A12"/>
      <c r="B12" s="12"/>
      <c r="C12" s="12"/>
      <c r="D12" s="12"/>
      <c r="E12" s="12"/>
      <c r="F12" s="12"/>
      <c r="G12" s="37" t="s">
        <v>25</v>
      </c>
      <c r="H12" s="37" t="s">
        <v>26</v>
      </c>
      <c r="I12" s="3"/>
    </row>
    <row r="13" spans="1:18" ht="15" customHeight="1">
      <c r="A13"/>
      <c r="B13" s="16">
        <f>IF(DAY(JunSun1)=1,IF(AND(YEAR(JunSun1+22)=CalendarYear,MONTH(JunSun1+22)=6),JunSun1+22,""),IF(AND(YEAR(JunSun1+29)=CalendarYear,MONTH(JunSun1+29)=6),JunSun1+29,""))</f>
        <v>44011</v>
      </c>
      <c r="C13" s="16">
        <f>IF(DAY(JunSun1)=1,IF(AND(YEAR(JunSun1+23)=CalendarYear,MONTH(JunSun1+23)=6),JunSun1+23,""),IF(AND(YEAR(JunSun1+30)=CalendarYear,MONTH(JunSun1+30)=6),JunSun1+30,""))</f>
        <v>44012</v>
      </c>
      <c r="D13" s="16" t="str">
        <f>IF(DAY(JunSun1)=1,IF(AND(YEAR(JunSun1+24)=CalendarYear,MONTH(JunSun1+24)=6),JunSun1+24,""),IF(AND(YEAR(JunSun1+31)=CalendarYear,MONTH(JunSun1+31)=6),JunSun1+31,""))</f>
        <v/>
      </c>
      <c r="E13" s="16" t="str">
        <f>IF(DAY(JunSun1)=1,IF(AND(YEAR(JunSun1+25)=CalendarYear,MONTH(JunSun1+25)=6),JunSun1+25,""),IF(AND(YEAR(JunSun1+32)=CalendarYear,MONTH(JunSun1+32)=6),JunSun1+32,""))</f>
        <v/>
      </c>
      <c r="F13" s="16" t="str">
        <f>IF(DAY(JunSun1)=1,IF(AND(YEAR(JunSun1+26)=CalendarYear,MONTH(JunSun1+26)=6),JunSun1+26,""),IF(AND(YEAR(JunSun1+33)=CalendarYear,MONTH(JunSun1+33)=6),JunSun1+33,""))</f>
        <v/>
      </c>
      <c r="G13" s="16" t="str">
        <f>IF(DAY(JunSun1)=1,IF(AND(YEAR(JunSun1+27)=CalendarYear,MONTH(JunSun1+27)=6),JunSun1+27,""),IF(AND(YEAR(JunSun1+34)=CalendarYear,MONTH(JunSun1+34)=6),JunSun1+34,""))</f>
        <v/>
      </c>
      <c r="H13" s="16" t="str">
        <f>IF(DAY(JunSun1)=1,IF(AND(YEAR(JunSun1+28)=CalendarYear,MONTH(JunSun1+28)=6),JunSun1+28,""),IF(AND(YEAR(JunSun1+35)=CalendarYear,MONTH(JunSun1+35)=6),JunSun1+35,""))</f>
        <v/>
      </c>
      <c r="I13" s="3"/>
    </row>
    <row r="14" spans="1:18" ht="55.5" customHeight="1">
      <c r="A14"/>
      <c r="B14" s="39" t="s">
        <v>26</v>
      </c>
      <c r="C14" s="39" t="s">
        <v>26</v>
      </c>
      <c r="D14" s="10"/>
      <c r="E14" s="10"/>
      <c r="F14" s="10"/>
      <c r="G14" s="11"/>
      <c r="H14" s="11"/>
      <c r="I14" s="3"/>
    </row>
    <row r="15" spans="1:18" ht="15" customHeight="1">
      <c r="A15"/>
      <c r="B15" s="17" t="str">
        <f>IF(DAY(JunSun1)=1,IF(AND(YEAR(JunSun1+29)=CalendarYear,MONTH(JunSun1+29)=6),JunSun1+29,""),IF(AND(YEAR(JunSun1+36)=CalendarYear,MONTH(JunSun1+36)=6),JunSun1+36,""))</f>
        <v/>
      </c>
      <c r="C15" s="18" t="str">
        <f>IF(DAY(JunSun1)=1,IF(AND(YEAR(JunSun1+30)=CalendarYear,MONTH(JunSun1+30)=6),JunSun1+30,""),IF(AND(YEAR(JunSun1+37)=CalendarYear,MONTH(JunSun1+37)=6),JunSun1+37,""))</f>
        <v/>
      </c>
      <c r="D15" s="48" t="s">
        <v>8</v>
      </c>
      <c r="E15" s="49"/>
      <c r="F15" s="49"/>
      <c r="G15" s="49"/>
      <c r="H15" s="50"/>
      <c r="I15" s="3"/>
    </row>
    <row r="16" spans="1:18" ht="55.5" customHeight="1">
      <c r="A16"/>
      <c r="B16" s="12"/>
      <c r="C16" s="12"/>
      <c r="D16" s="52"/>
      <c r="E16" s="53"/>
      <c r="F16" s="53"/>
      <c r="G16" s="53"/>
      <c r="H16" s="54"/>
      <c r="I16" s="3"/>
    </row>
    <row r="17" spans="3:5" ht="17.25" customHeight="1"/>
    <row r="19" spans="3:5" ht="21" customHeight="1">
      <c r="C19" s="6"/>
      <c r="D19" s="5"/>
      <c r="E19" s="4"/>
    </row>
    <row r="20" spans="3:5" ht="19.5" customHeight="1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69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ApprovalStatus xmlns="d01925c2-06df-47dc-afc4-5661f7a07983">InProgress</ApprovalStatus>
    <MarketSpecific xmlns="d01925c2-06df-47dc-afc4-5661f7a07983">false</MarketSpecific>
    <LocPublishedLinkedAssetsLookup xmlns="d01925c2-06df-47dc-afc4-5661f7a07983" xsi:nil="true"/>
    <LocLastLocAttemptVersionTypeLookup xmlns="d01925c2-06df-47dc-afc4-5661f7a07983" xsi:nil="true"/>
    <LocComments xmlns="d01925c2-06df-47dc-afc4-5661f7a07983" xsi:nil="true"/>
    <ThumbnailAssetId xmlns="d01925c2-06df-47dc-afc4-5661f7a07983" xsi:nil="true"/>
    <PrimaryImageGen xmlns="d01925c2-06df-47dc-afc4-5661f7a07983">true</PrimaryImageGen>
    <LegacyData xmlns="d01925c2-06df-47dc-afc4-5661f7a07983" xsi:nil="true"/>
    <LocNewPublishedVersionLookup xmlns="d01925c2-06df-47dc-afc4-5661f7a07983" xsi:nil="true"/>
    <BlockPublish xmlns="d01925c2-06df-47dc-afc4-5661f7a07983">false</BlockPublish>
    <BusinessGroup xmlns="d01925c2-06df-47dc-afc4-5661f7a07983" xsi:nil="true"/>
    <TPFriendlyName xmlns="d01925c2-06df-47dc-afc4-5661f7a07983" xsi:nil="true"/>
    <NumericId xmlns="d01925c2-06df-47dc-afc4-5661f7a07983" xsi:nil="true"/>
    <LocOverallPublishStatusLookup xmlns="d01925c2-06df-47dc-afc4-5661f7a07983" xsi:nil="true"/>
    <LocRecommendedHandoff xmlns="d01925c2-06df-47dc-afc4-5661f7a07983" xsi:nil="true"/>
    <APEditor xmlns="d01925c2-06df-47dc-afc4-5661f7a07983">
      <UserInfo>
        <DisplayName/>
        <AccountId xsi:nil="true"/>
        <AccountType/>
      </UserInfo>
    </APEditor>
    <SourceTitle xmlns="d01925c2-06df-47dc-afc4-5661f7a07983" xsi:nil="true"/>
    <OpenTemplate xmlns="d01925c2-06df-47dc-afc4-5661f7a07983">true</OpenTemplate>
    <LocOverallLocStatusLookup xmlns="d01925c2-06df-47dc-afc4-5661f7a07983" xsi:nil="true"/>
    <UALocComments xmlns="d01925c2-06df-47dc-afc4-5661f7a07983" xsi:nil="true"/>
    <IntlLangReviewDate xmlns="d01925c2-06df-47dc-afc4-5661f7a07983" xsi:nil="true"/>
    <PublishStatusLookup xmlns="d01925c2-06df-47dc-afc4-5661f7a07983">
      <Value>264197</Value>
      <Value>271136</Value>
    </PublishStatusLookup>
    <ParentAssetId xmlns="d01925c2-06df-47dc-afc4-5661f7a07983" xsi:nil="true"/>
    <LastPublishResultLookup xmlns="d01925c2-06df-47dc-afc4-5661f7a07983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lipArtFilename xmlns="d01925c2-06df-47dc-afc4-5661f7a07983" xsi:nil="true"/>
    <ContentItem xmlns="d01925c2-06df-47dc-afc4-5661f7a07983" xsi:nil="true"/>
    <TPInstallLocation xmlns="d01925c2-06df-47dc-afc4-5661f7a07983" xsi:nil="true"/>
    <PublishTargets xmlns="d01925c2-06df-47dc-afc4-5661f7a07983">OfficeOnline</PublishTargets>
    <TimesCloned xmlns="d01925c2-06df-47dc-afc4-5661f7a07983" xsi:nil="true"/>
    <AssetStart xmlns="d01925c2-06df-47dc-afc4-5661f7a07983">2011-02-21T07:34:00+00:00</AssetStart>
    <Provider xmlns="d01925c2-06df-47dc-afc4-5661f7a07983" xsi:nil="true"/>
    <AcquiredFrom xmlns="d01925c2-06df-47dc-afc4-5661f7a07983">Internal MS</AcquiredFrom>
    <FriendlyTitle xmlns="d01925c2-06df-47dc-afc4-5661f7a07983" xsi:nil="true"/>
    <LastHandOff xmlns="d01925c2-06df-47dc-afc4-5661f7a07983" xsi:nil="true"/>
    <TPClientViewer xmlns="d01925c2-06df-47dc-afc4-5661f7a07983" xsi:nil="true"/>
    <ShowIn xmlns="d01925c2-06df-47dc-afc4-5661f7a07983">Show everywhere</ShowIn>
    <UANotes xmlns="d01925c2-06df-47dc-afc4-5661f7a07983" xsi:nil="true"/>
    <TemplateStatus xmlns="d01925c2-06df-47dc-afc4-5661f7a07983" xsi:nil="true"/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AssetExpire xmlns="d01925c2-06df-47dc-afc4-5661f7a07983">2029-05-12T07:00:00+00:00</AssetExpire>
    <DSATActionTaken xmlns="d01925c2-06df-47dc-afc4-5661f7a07983" xsi:nil="true"/>
    <CSXSubmissionMarket xmlns="d01925c2-06df-47dc-afc4-5661f7a07983" xsi:nil="true"/>
    <LocPublishedDependentAssetsLookup xmlns="d01925c2-06df-47dc-afc4-5661f7a07983" xsi:nil="true"/>
    <TPExecutable xmlns="d01925c2-06df-47dc-afc4-5661f7a07983" xsi:nil="true"/>
    <EditorialTags xmlns="d01925c2-06df-47dc-afc4-5661f7a07983" xsi:nil="true"/>
    <SubmitterId xmlns="d01925c2-06df-47dc-afc4-5661f7a07983" xsi:nil="true"/>
    <ApprovalLog xmlns="d01925c2-06df-47dc-afc4-5661f7a07983" xsi:nil="true"/>
    <AssetType xmlns="d01925c2-06df-47dc-afc4-5661f7a07983">TP</AssetType>
    <BugNumber xmlns="d01925c2-06df-47dc-afc4-5661f7a07983" xsi:nil="true"/>
    <CSXSubmissionDate xmlns="d01925c2-06df-47dc-afc4-5661f7a07983" xsi:nil="true"/>
    <CSXUpdate xmlns="d01925c2-06df-47dc-afc4-5661f7a07983">false</CSXUpdate>
    <Milestone xmlns="d01925c2-06df-47dc-afc4-5661f7a07983" xsi:nil="true"/>
    <OriginAsset xmlns="d01925c2-06df-47dc-afc4-5661f7a07983" xsi:nil="true"/>
    <TPComponent xmlns="d01925c2-06df-47dc-afc4-5661f7a07983" xsi:nil="true"/>
    <RecommendationsModifier xmlns="d01925c2-06df-47dc-afc4-5661f7a07983" xsi:nil="true"/>
    <AssetId xmlns="d01925c2-06df-47dc-afc4-5661f7a07983">TP102550755</AssetId>
    <IntlLocPriority xmlns="d01925c2-06df-47dc-afc4-5661f7a07983" xsi:nil="true"/>
    <PolicheckWords xmlns="d01925c2-06df-47dc-afc4-5661f7a07983" xsi:nil="true"/>
    <TPLaunchHelpLink xmlns="d01925c2-06df-47dc-afc4-5661f7a07983" xsi:nil="true"/>
    <TPApplication xmlns="d01925c2-06df-47dc-afc4-5661f7a07983" xsi:nil="true"/>
    <CrawlForDependencies xmlns="d01925c2-06df-47dc-afc4-5661f7a07983">false</CrawlForDependencies>
    <PlannedPubDate xmlns="d01925c2-06df-47dc-afc4-5661f7a07983" xsi:nil="true"/>
    <HandoffToMSDN xmlns="d01925c2-06df-47dc-afc4-5661f7a07983" xsi:nil="true"/>
    <IntlLangReviewer xmlns="d01925c2-06df-47dc-afc4-5661f7a07983" xsi:nil="true"/>
    <TrustLevel xmlns="d01925c2-06df-47dc-afc4-5661f7a07983">1 Microsoft Managed Content</TrustLevel>
    <LocLastLocAttemptVersionLookup xmlns="d01925c2-06df-47dc-afc4-5661f7a07983">167063</LocLastLocAttemptVersionLookup>
    <LocProcessedForHandoffsLookup xmlns="d01925c2-06df-47dc-afc4-5661f7a07983" xsi:nil="true"/>
    <IsSearchable xmlns="d01925c2-06df-47dc-afc4-5661f7a07983">true</IsSearchable>
    <TemplateTemplateType xmlns="d01925c2-06df-47dc-afc4-5661f7a07983">Excel Chart Template</TemplateTemplateType>
    <TPNamespace xmlns="d01925c2-06df-47dc-afc4-5661f7a07983" xsi:nil="true"/>
    <CampaignTagsTaxHTField0 xmlns="d01925c2-06df-47dc-afc4-5661f7a07983">
      <Terms xmlns="http://schemas.microsoft.com/office/infopath/2007/PartnerControls"/>
    </CampaignTagsTaxHTField0>
    <LocOverallPreviewStatusLookup xmlns="d01925c2-06df-47dc-afc4-5661f7a07983" xsi:nil="true"/>
    <TaxCatchAll xmlns="d01925c2-06df-47dc-afc4-5661f7a07983"/>
    <Markets xmlns="d01925c2-06df-47dc-afc4-5661f7a07983"/>
    <UAProjectedTotalWords xmlns="d01925c2-06df-47dc-afc4-5661f7a07983" xsi:nil="true"/>
    <IntlLangReview xmlns="d01925c2-06df-47dc-afc4-5661f7a07983" xsi:nil="true"/>
    <OutputCachingOn xmlns="d01925c2-06df-47dc-afc4-5661f7a07983">false</OutputCachingOn>
    <APAuthor xmlns="d01925c2-06df-47dc-afc4-5661f7a07983">
      <UserInfo>
        <DisplayName/>
        <AccountId>2098</AccountId>
        <AccountType/>
      </UserInfo>
    </APAuthor>
    <TPCommandLine xmlns="d01925c2-06df-47dc-afc4-5661f7a07983" xsi:nil="true"/>
    <TPAppVersion xmlns="d01925c2-06df-47dc-afc4-5661f7a07983" xsi:nil="true"/>
    <LocManualTestRequired xmlns="d01925c2-06df-47dc-afc4-5661f7a07983">false</LocManualTestRequired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LocProcessedForMarketsLookup xmlns="d01925c2-06df-47dc-afc4-5661f7a07983" xsi:nil="true"/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  <UACurrentWords xmlns="d01925c2-06df-47dc-afc4-5661f7a07983" xsi:nil="true"/>
    <ArtSampleDocs xmlns="d01925c2-06df-47dc-afc4-5661f7a07983" xsi:nil="true"/>
    <UALocRecommendation xmlns="d01925c2-06df-47dc-afc4-5661f7a07983">Localize</UALocRecommendation>
    <Manager xmlns="d01925c2-06df-47dc-afc4-5661f7a07983" xsi:nil="true"/>
    <LocOverallHandbackStatusLookup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235FE055-26FF-4389-A30B-04D76EE521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4389E-C832-41DD-ABE4-5A60E7A25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25c2-06df-47dc-afc4-5661f7a07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8E8732-BE5F-4F75-8499-05414FA6205D}">
  <ds:schemaRefs>
    <ds:schemaRef ds:uri="http://schemas.microsoft.com/office/2006/metadata/properties"/>
    <ds:schemaRef ds:uri="http://schemas.microsoft.com/office/infopath/2007/PartnerControls"/>
    <ds:schemaRef ds:uri="d01925c2-06df-47dc-afc4-5661f7a079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Jan</vt:lpstr>
      <vt:lpstr>Feb</vt:lpstr>
      <vt:lpstr>Mar</vt:lpstr>
      <vt:lpstr>Apr</vt:lpstr>
      <vt:lpstr>Maj</vt:lpstr>
      <vt:lpstr>Jun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2010-11-26T17:40:45Z</dcterms:created>
  <dcterms:modified xsi:type="dcterms:W3CDTF">2019-11-23T17:43:39Z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7346600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