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autoCompressPictures="0"/>
  <xr:revisionPtr revIDLastSave="0" documentId="8_{AEED06EB-A42B-4663-9915-B65D8E85165C}" xr6:coauthVersionLast="44" xr6:coauthVersionMax="44" xr10:uidLastSave="{00000000-0000-0000-0000-000000000000}"/>
  <bookViews>
    <workbookView xWindow="-108" yWindow="-108" windowWidth="23256" windowHeight="13176" firstSheet="1" activeTab="3" xr2:uid="{00000000-000D-0000-FFFF-FFFF00000000}"/>
  </bookViews>
  <sheets>
    <sheet name="Jan" sheetId="6" r:id="rId1"/>
    <sheet name="Aug" sheetId="15" r:id="rId2"/>
    <sheet name="Sep" sheetId="16" r:id="rId3"/>
    <sheet name="Okt" sheetId="17" r:id="rId4"/>
    <sheet name="Nov" sheetId="18" r:id="rId5"/>
    <sheet name="Dec" sheetId="19" r:id="rId6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Jan!$L$2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_xlnm.Print_Area" localSheetId="1">Aug!$A$1:$H$37</definedName>
    <definedName name="_xlnm.Print_Area" localSheetId="5">Dec!$A$1:$H$36</definedName>
    <definedName name="_xlnm.Print_Area" localSheetId="0">Jan!$A$1:$H$37</definedName>
    <definedName name="_xlnm.Print_Area" localSheetId="4">Nov!$A$1:$H$37</definedName>
    <definedName name="_xlnm.Print_Area" localSheetId="3">Okt!$A$1:$H$37</definedName>
    <definedName name="_xlnm.Print_Area" localSheetId="2">Sep!$A$1:$H$37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6" l="1"/>
  <c r="B3" i="19"/>
  <c r="B3" i="18"/>
  <c r="B3" i="17"/>
  <c r="B3" i="16"/>
  <c r="B3" i="15"/>
  <c r="B5" i="6"/>
  <c r="D5" i="6"/>
  <c r="C15" i="15"/>
  <c r="B15" i="15"/>
  <c r="H13" i="15"/>
  <c r="G13" i="15"/>
  <c r="F13" i="15"/>
  <c r="E13" i="15"/>
  <c r="D13" i="15"/>
  <c r="C13" i="15"/>
  <c r="B13" i="15"/>
  <c r="H11" i="15"/>
  <c r="G11" i="15"/>
  <c r="F11" i="15"/>
  <c r="E11" i="15"/>
  <c r="D11" i="15"/>
  <c r="C11" i="15"/>
  <c r="B11" i="15"/>
  <c r="H9" i="15"/>
  <c r="G9" i="15"/>
  <c r="F9" i="15"/>
  <c r="E9" i="15"/>
  <c r="D9" i="15"/>
  <c r="C9" i="15"/>
  <c r="B9" i="15"/>
  <c r="H7" i="15"/>
  <c r="G7" i="15"/>
  <c r="F7" i="15"/>
  <c r="E7" i="15"/>
  <c r="D7" i="15"/>
  <c r="C7" i="15"/>
  <c r="B7" i="15"/>
  <c r="H5" i="15"/>
  <c r="G5" i="15"/>
  <c r="F5" i="15"/>
  <c r="E5" i="15"/>
  <c r="D5" i="15"/>
  <c r="C5" i="15"/>
  <c r="B5" i="15"/>
  <c r="C15" i="16"/>
  <c r="B15" i="16"/>
  <c r="H13" i="16"/>
  <c r="G13" i="16"/>
  <c r="F13" i="16"/>
  <c r="E13" i="16"/>
  <c r="D13" i="16"/>
  <c r="C13" i="16"/>
  <c r="B13" i="16"/>
  <c r="H11" i="16"/>
  <c r="G11" i="16"/>
  <c r="F11" i="16"/>
  <c r="E11" i="16"/>
  <c r="D11" i="16"/>
  <c r="C11" i="16"/>
  <c r="B11" i="16"/>
  <c r="H9" i="16"/>
  <c r="G9" i="16"/>
  <c r="F9" i="16"/>
  <c r="E9" i="16"/>
  <c r="D9" i="16"/>
  <c r="C9" i="16"/>
  <c r="B9" i="16"/>
  <c r="H7" i="16"/>
  <c r="G7" i="16"/>
  <c r="F7" i="16"/>
  <c r="E7" i="16"/>
  <c r="D7" i="16"/>
  <c r="C7" i="16"/>
  <c r="B7" i="16"/>
  <c r="H5" i="16"/>
  <c r="G5" i="16"/>
  <c r="F5" i="16"/>
  <c r="E5" i="16"/>
  <c r="D5" i="16"/>
  <c r="C5" i="16"/>
  <c r="B5" i="16"/>
  <c r="C15" i="17"/>
  <c r="B15" i="17"/>
  <c r="H13" i="17"/>
  <c r="G13" i="17"/>
  <c r="F13" i="17"/>
  <c r="E13" i="17"/>
  <c r="D13" i="17"/>
  <c r="C13" i="17"/>
  <c r="B13" i="17"/>
  <c r="H11" i="17"/>
  <c r="G11" i="17"/>
  <c r="F11" i="17"/>
  <c r="E11" i="17"/>
  <c r="D11" i="17"/>
  <c r="C11" i="17"/>
  <c r="B11" i="17"/>
  <c r="H9" i="17"/>
  <c r="G9" i="17"/>
  <c r="F9" i="17"/>
  <c r="E9" i="17"/>
  <c r="D9" i="17"/>
  <c r="C9" i="17"/>
  <c r="B9" i="17"/>
  <c r="H7" i="17"/>
  <c r="G7" i="17"/>
  <c r="F7" i="17"/>
  <c r="E7" i="17"/>
  <c r="D7" i="17"/>
  <c r="C7" i="17"/>
  <c r="B7" i="17"/>
  <c r="H5" i="17"/>
  <c r="G5" i="17"/>
  <c r="F5" i="17"/>
  <c r="E5" i="17"/>
  <c r="D5" i="17"/>
  <c r="C5" i="17"/>
  <c r="B5" i="17"/>
  <c r="C15" i="18"/>
  <c r="B15" i="18"/>
  <c r="H13" i="18"/>
  <c r="G13" i="18"/>
  <c r="F13" i="18"/>
  <c r="E13" i="18"/>
  <c r="D13" i="18"/>
  <c r="C13" i="18"/>
  <c r="B13" i="18"/>
  <c r="H11" i="18"/>
  <c r="G11" i="18"/>
  <c r="F11" i="18"/>
  <c r="E11" i="18"/>
  <c r="D11" i="18"/>
  <c r="C11" i="18"/>
  <c r="B11" i="18"/>
  <c r="H9" i="18"/>
  <c r="G9" i="18"/>
  <c r="F9" i="18"/>
  <c r="E9" i="18"/>
  <c r="D9" i="18"/>
  <c r="C9" i="18"/>
  <c r="B9" i="18"/>
  <c r="H7" i="18"/>
  <c r="G7" i="18"/>
  <c r="F7" i="18"/>
  <c r="E7" i="18"/>
  <c r="D7" i="18"/>
  <c r="C7" i="18"/>
  <c r="B7" i="18"/>
  <c r="H5" i="18"/>
  <c r="G5" i="18"/>
  <c r="F5" i="18"/>
  <c r="E5" i="18"/>
  <c r="D5" i="18"/>
  <c r="C5" i="18"/>
  <c r="B5" i="18"/>
  <c r="C15" i="19"/>
  <c r="B15" i="19"/>
  <c r="H13" i="19"/>
  <c r="G13" i="19"/>
  <c r="F13" i="19"/>
  <c r="E13" i="19"/>
  <c r="D13" i="19"/>
  <c r="C13" i="19"/>
  <c r="B13" i="19"/>
  <c r="H11" i="19"/>
  <c r="G11" i="19"/>
  <c r="F11" i="19"/>
  <c r="E11" i="19"/>
  <c r="D11" i="19"/>
  <c r="C11" i="19"/>
  <c r="B11" i="19"/>
  <c r="H9" i="19"/>
  <c r="G9" i="19"/>
  <c r="F9" i="19"/>
  <c r="E9" i="19"/>
  <c r="D9" i="19"/>
  <c r="C9" i="19"/>
  <c r="B9" i="19"/>
  <c r="H7" i="19"/>
  <c r="G7" i="19"/>
  <c r="F7" i="19"/>
  <c r="E7" i="19"/>
  <c r="D7" i="19"/>
  <c r="C7" i="19"/>
  <c r="B7" i="19"/>
  <c r="H5" i="19"/>
  <c r="G5" i="19"/>
  <c r="F5" i="19"/>
  <c r="E5" i="19"/>
  <c r="D5" i="19"/>
  <c r="C5" i="19"/>
  <c r="B5" i="19"/>
  <c r="C15" i="6"/>
  <c r="C5" i="6"/>
  <c r="E5" i="6"/>
  <c r="F5" i="6"/>
  <c r="G5" i="6"/>
  <c r="H5" i="6"/>
  <c r="B7" i="6"/>
  <c r="C7" i="6"/>
  <c r="D7" i="6"/>
  <c r="E7" i="6"/>
  <c r="F7" i="6"/>
  <c r="G7" i="6"/>
  <c r="H7" i="6"/>
  <c r="B9" i="6"/>
  <c r="C9" i="6"/>
  <c r="D9" i="6"/>
  <c r="E9" i="6"/>
  <c r="F9" i="6"/>
  <c r="G9" i="6"/>
  <c r="H9" i="6"/>
  <c r="B11" i="6"/>
  <c r="C11" i="6"/>
  <c r="D11" i="6"/>
  <c r="E11" i="6"/>
  <c r="F11" i="6"/>
  <c r="G11" i="6"/>
  <c r="H11" i="6"/>
  <c r="B13" i="6"/>
  <c r="C13" i="6"/>
  <c r="D13" i="6"/>
  <c r="E13" i="6"/>
  <c r="F13" i="6"/>
  <c r="G13" i="6"/>
  <c r="H13" i="6"/>
  <c r="B15" i="6"/>
</calcChain>
</file>

<file path=xl/sharedStrings.xml><?xml version="1.0" encoding="utf-8"?>
<sst xmlns="http://schemas.openxmlformats.org/spreadsheetml/2006/main" count="85" uniqueCount="29">
  <si>
    <t>VÆLG ÅR:</t>
  </si>
  <si>
    <r>
      <rPr>
        <b/>
        <sz val="9"/>
        <color rgb="FFA19574"/>
        <rFont val="Cambria"/>
        <family val="2"/>
      </rPr>
      <t>MANDAG</t>
    </r>
  </si>
  <si>
    <r>
      <rPr>
        <b/>
        <sz val="9"/>
        <color rgb="FFA19574"/>
        <rFont val="Cambria"/>
        <family val="2"/>
      </rPr>
      <t>TIRSDAG</t>
    </r>
  </si>
  <si>
    <r>
      <rPr>
        <b/>
        <sz val="9"/>
        <color rgb="FFA19574"/>
        <rFont val="Cambria"/>
        <family val="2"/>
      </rPr>
      <t>ONSDAG</t>
    </r>
  </si>
  <si>
    <r>
      <rPr>
        <b/>
        <sz val="9"/>
        <color rgb="FFA19574"/>
        <rFont val="Cambria"/>
        <family val="2"/>
      </rPr>
      <t>TORSDAG</t>
    </r>
  </si>
  <si>
    <r>
      <rPr>
        <b/>
        <sz val="9"/>
        <color rgb="FFA19574"/>
        <rFont val="Cambria"/>
        <family val="2"/>
      </rPr>
      <t>FREDAG</t>
    </r>
  </si>
  <si>
    <r>
      <rPr>
        <b/>
        <sz val="9"/>
        <color rgb="FFA19574"/>
        <rFont val="Cambria"/>
        <family val="2"/>
      </rPr>
      <t>LØRDAG</t>
    </r>
  </si>
  <si>
    <r>
      <rPr>
        <b/>
        <sz val="9"/>
        <color rgb="FFA19574"/>
        <rFont val="Cambria"/>
        <family val="2"/>
      </rPr>
      <t>SØNDAG</t>
    </r>
  </si>
  <si>
    <t>NOTER:</t>
  </si>
  <si>
    <t>OPSTART SÆSON 19/20</t>
  </si>
  <si>
    <t>FORÆLDREMØDE EFTER TRÆNING KL19:45</t>
  </si>
  <si>
    <t>·VI SER GERNE ALLE MØDER OP TIL FORÆLDREMØDET PGA VIGTIGE INFORMATIONER</t>
  </si>
  <si>
    <t>NORDJYSK CUP 1 I PARK VENDIA HALLEN HJØRRING</t>
  </si>
  <si>
    <t>NORDJYSK CUP 2 I HJALLERUP</t>
  </si>
  <si>
    <t>KOM SÅ MANGE SOM MULIGT OG STØTTE STÆVNET PÅ HJEMMEBANE!</t>
  </si>
  <si>
    <t xml:space="preserve">AALBORG CUP </t>
  </si>
  <si>
    <t>AALBORG CUP</t>
  </si>
  <si>
    <t>EFTERÅRSFERIE</t>
  </si>
  <si>
    <t>EFTERÅRSFERIE TRÆNING FRA 10-12</t>
  </si>
  <si>
    <t>EFTERÅRSFERIE TRÆNING 17-19</t>
  </si>
  <si>
    <t>EFTERÅRSFERIE TRÆNING 17-18:30</t>
  </si>
  <si>
    <t xml:space="preserve">JULEFERIE </t>
  </si>
  <si>
    <t>JULEFERIE</t>
  </si>
  <si>
    <t>JULEFERIE TRÆNING 10-12</t>
  </si>
  <si>
    <t>VI HAR VALGT AT ALLE MÅ HOLDE FRI FRA D.  21/12 TIL D. 2/1 PGA DIV. JULEFROKOSTER OG NYTÅR. NYD FERIEN!</t>
  </si>
  <si>
    <t xml:space="preserve">OVERNATNING OG FILMAFTEN I SVØMMEHALLEN </t>
  </si>
  <si>
    <t>LUCIA OPTOG OG JULEFROKOST MED FORÆLDRE</t>
  </si>
  <si>
    <t>Træning aflyst pga Pro Dive arrangement</t>
  </si>
  <si>
    <t>Regionsmesterskaberne i Aars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</si>
</sst>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19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28"/>
      <color theme="8" tint="-0.499984740745262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b/>
      <sz val="11"/>
      <color theme="8"/>
      <name val="Cambria"/>
      <family val="2"/>
      <scheme val="minor"/>
    </font>
    <font>
      <sz val="40"/>
      <color theme="8"/>
      <name val="Cambria"/>
      <family val="2"/>
      <scheme val="minor"/>
    </font>
    <font>
      <sz val="11"/>
      <color theme="8"/>
      <name val="Cambria"/>
      <family val="2"/>
      <scheme val="minor"/>
    </font>
    <font>
      <sz val="24"/>
      <color theme="8"/>
      <name val="Cambria"/>
      <family val="2"/>
      <scheme val="minor"/>
    </font>
    <font>
      <b/>
      <sz val="9"/>
      <color theme="8"/>
      <name val="Cambria"/>
      <family val="2"/>
      <scheme val="minor"/>
    </font>
    <font>
      <sz val="10"/>
      <color theme="9"/>
      <name val="Cambria"/>
      <family val="2"/>
      <scheme val="minor"/>
    </font>
    <font>
      <sz val="11"/>
      <color theme="8"/>
      <name val="Cambria"/>
      <family val="1"/>
      <scheme val="minor"/>
    </font>
    <font>
      <b/>
      <sz val="9"/>
      <color rgb="FFA19574"/>
      <name val="Cambria"/>
      <family val="2"/>
    </font>
    <font>
      <sz val="10"/>
      <name val="Cambria"/>
      <scheme val="minor"/>
    </font>
    <font>
      <b/>
      <sz val="11"/>
      <name val="Cambria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1"/>
    <xf numFmtId="0" fontId="4" fillId="0" borderId="0" xfId="1" applyFont="1"/>
    <xf numFmtId="166" fontId="6" fillId="0" borderId="0" xfId="0" applyNumberFormat="1" applyFont="1" applyFill="1" applyBorder="1" applyAlignment="1">
      <alignment vertical="center" textRotation="90"/>
    </xf>
    <xf numFmtId="0" fontId="8" fillId="0" borderId="0" xfId="5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6" fontId="0" fillId="0" borderId="0" xfId="0" applyNumberFormat="1"/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4" borderId="10" xfId="1" applyFont="1" applyFill="1" applyBorder="1" applyAlignment="1">
      <alignment horizontal="center" vertical="top" wrapText="1"/>
    </xf>
    <xf numFmtId="0" fontId="14" fillId="4" borderId="10" xfId="3" applyFont="1" applyFill="1" applyBorder="1" applyAlignment="1">
      <alignment horizontal="center" vertical="top" wrapText="1"/>
    </xf>
    <xf numFmtId="0" fontId="14" fillId="0" borderId="10" xfId="1" applyFont="1" applyFill="1" applyBorder="1" applyAlignment="1">
      <alignment horizontal="center" vertical="top" wrapText="1"/>
    </xf>
    <xf numFmtId="0" fontId="14" fillId="0" borderId="10" xfId="3" applyFont="1" applyFill="1" applyBorder="1" applyAlignment="1">
      <alignment horizontal="center" vertical="top" wrapText="1"/>
    </xf>
    <xf numFmtId="164" fontId="15" fillId="4" borderId="11" xfId="1" applyNumberFormat="1" applyFont="1" applyFill="1" applyBorder="1" applyAlignment="1">
      <alignment horizontal="left" vertical="top" wrapText="1"/>
    </xf>
    <xf numFmtId="164" fontId="15" fillId="0" borderId="11" xfId="1" applyNumberFormat="1" applyFont="1" applyFill="1" applyBorder="1" applyAlignment="1">
      <alignment horizontal="left" vertical="top" wrapText="1"/>
    </xf>
    <xf numFmtId="164" fontId="15" fillId="4" borderId="12" xfId="1" applyNumberFormat="1" applyFont="1" applyFill="1" applyBorder="1" applyAlignment="1">
      <alignment horizontal="left" vertical="top" wrapText="1"/>
    </xf>
    <xf numFmtId="164" fontId="15" fillId="0" borderId="12" xfId="1" applyNumberFormat="1" applyFont="1" applyFill="1" applyBorder="1" applyAlignment="1">
      <alignment horizontal="left" vertical="top" wrapText="1"/>
    </xf>
    <xf numFmtId="164" fontId="15" fillId="0" borderId="13" xfId="1" applyNumberFormat="1" applyFont="1" applyFill="1" applyBorder="1" applyAlignment="1">
      <alignment horizontal="left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center" vertical="top" wrapText="1"/>
    </xf>
    <xf numFmtId="0" fontId="17" fillId="4" borderId="10" xfId="1" applyFont="1" applyFill="1" applyBorder="1" applyAlignment="1">
      <alignment horizontal="center" vertical="top" wrapText="1"/>
    </xf>
    <xf numFmtId="0" fontId="17" fillId="4" borderId="10" xfId="3" applyFont="1" applyFill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top" wrapText="1"/>
    </xf>
    <xf numFmtId="0" fontId="9" fillId="0" borderId="14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9" fillId="0" borderId="9" xfId="2" applyFont="1" applyFill="1" applyBorder="1" applyAlignment="1">
      <alignment horizontal="left" vertical="top" wrapText="1"/>
    </xf>
    <xf numFmtId="164" fontId="13" fillId="0" borderId="5" xfId="2" applyNumberFormat="1" applyFont="1" applyFill="1" applyBorder="1" applyAlignment="1">
      <alignment horizontal="left" vertical="center" wrapText="1"/>
    </xf>
    <xf numFmtId="164" fontId="13" fillId="0" borderId="6" xfId="2" applyNumberFormat="1" applyFont="1" applyFill="1" applyBorder="1" applyAlignment="1">
      <alignment horizontal="left" vertical="center" wrapText="1"/>
    </xf>
    <xf numFmtId="164" fontId="13" fillId="0" borderId="7" xfId="2" applyNumberFormat="1" applyFont="1" applyFill="1" applyBorder="1" applyAlignment="1">
      <alignment horizontal="left" vertical="center" wrapText="1"/>
    </xf>
    <xf numFmtId="165" fontId="10" fillId="0" borderId="0" xfId="1" applyNumberFormat="1" applyFont="1" applyBorder="1" applyAlignment="1">
      <alignment horizontal="left" vertical="center"/>
    </xf>
    <xf numFmtId="0" fontId="2" fillId="0" borderId="14" xfId="2" applyFont="1" applyFill="1" applyBorder="1" applyAlignment="1">
      <alignment horizontal="left" vertical="top" wrapText="1"/>
    </xf>
    <xf numFmtId="0" fontId="2" fillId="0" borderId="8" xfId="2" applyFont="1" applyFill="1" applyBorder="1" applyAlignment="1">
      <alignment horizontal="left" vertical="top" wrapText="1"/>
    </xf>
    <xf numFmtId="0" fontId="2" fillId="0" borderId="9" xfId="2" applyFont="1" applyFill="1" applyBorder="1" applyAlignment="1">
      <alignment horizontal="left" vertical="top" wrapText="1"/>
    </xf>
    <xf numFmtId="0" fontId="18" fillId="0" borderId="14" xfId="2" applyFont="1" applyFill="1" applyBorder="1" applyAlignment="1">
      <alignment horizontal="left" vertical="top" wrapText="1"/>
    </xf>
    <xf numFmtId="0" fontId="18" fillId="0" borderId="8" xfId="2" applyFont="1" applyFill="1" applyBorder="1" applyAlignment="1">
      <alignment horizontal="left" vertical="top" wrapText="1"/>
    </xf>
    <xf numFmtId="0" fontId="18" fillId="0" borderId="9" xfId="2" applyFont="1" applyFill="1" applyBorder="1" applyAlignment="1">
      <alignment horizontal="left" vertical="top" wrapText="1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C17529"/>
      <color rgb="FFFDFDFD"/>
      <color rgb="FFA19574"/>
      <color rgb="FFEAE8EA"/>
      <color rgb="FFEAE8E0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19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975360</xdr:colOff>
          <xdr:row>1</xdr:row>
          <xdr:rowOff>53340</xdr:rowOff>
        </xdr:from>
        <xdr:to>
          <xdr:col>12</xdr:col>
          <xdr:colOff>114300</xdr:colOff>
          <xdr:row>2</xdr:row>
          <xdr:rowOff>15240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236279</xdr:colOff>
      <xdr:row>1</xdr:row>
      <xdr:rowOff>48579</xdr:rowOff>
    </xdr:from>
    <xdr:to>
      <xdr:col>13</xdr:col>
      <xdr:colOff>219739</xdr:colOff>
      <xdr:row>7</xdr:row>
      <xdr:rowOff>536058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6744" y="240556"/>
          <a:ext cx="4590902" cy="2983176"/>
        </a:xfrm>
        <a:prstGeom prst="rect">
          <a:avLst/>
        </a:prstGeom>
      </xdr:spPr>
    </xdr:pic>
    <xdr:clientData/>
  </xdr:twoCellAnchor>
  <xdr:twoCellAnchor editAs="oneCell">
    <xdr:from>
      <xdr:col>8</xdr:col>
      <xdr:colOff>830668</xdr:colOff>
      <xdr:row>8</xdr:row>
      <xdr:rowOff>29534</xdr:rowOff>
    </xdr:from>
    <xdr:to>
      <xdr:col>12</xdr:col>
      <xdr:colOff>667487</xdr:colOff>
      <xdr:row>21</xdr:row>
      <xdr:rowOff>23626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1133" y="3411278"/>
          <a:ext cx="3440075" cy="4586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132908</xdr:colOff>
      <xdr:row>1</xdr:row>
      <xdr:rowOff>144557</xdr:rowOff>
    </xdr:from>
    <xdr:to>
      <xdr:col>13</xdr:col>
      <xdr:colOff>692296</xdr:colOff>
      <xdr:row>9</xdr:row>
      <xdr:rowOff>120227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3373" y="336534"/>
          <a:ext cx="5166830" cy="3357414"/>
        </a:xfrm>
        <a:prstGeom prst="rect">
          <a:avLst/>
        </a:prstGeom>
      </xdr:spPr>
    </xdr:pic>
    <xdr:clientData/>
  </xdr:twoCellAnchor>
  <xdr:twoCellAnchor editAs="oneCell">
    <xdr:from>
      <xdr:col>8</xdr:col>
      <xdr:colOff>1018954</xdr:colOff>
      <xdr:row>9</xdr:row>
      <xdr:rowOff>457788</xdr:rowOff>
    </xdr:from>
    <xdr:to>
      <xdr:col>12</xdr:col>
      <xdr:colOff>756094</xdr:colOff>
      <xdr:row>24</xdr:row>
      <xdr:rowOff>23626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9419" y="4031509"/>
          <a:ext cx="3340396" cy="44538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236279</xdr:colOff>
      <xdr:row>2</xdr:row>
      <xdr:rowOff>50191</xdr:rowOff>
    </xdr:from>
    <xdr:to>
      <xdr:col>14</xdr:col>
      <xdr:colOff>131134</xdr:colOff>
      <xdr:row>9</xdr:row>
      <xdr:rowOff>417917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6744" y="567051"/>
          <a:ext cx="5270204" cy="3424587"/>
        </a:xfrm>
        <a:prstGeom prst="rect">
          <a:avLst/>
        </a:prstGeom>
      </xdr:spPr>
    </xdr:pic>
    <xdr:clientData/>
  </xdr:twoCellAnchor>
  <xdr:twoCellAnchor editAs="oneCell">
    <xdr:from>
      <xdr:col>8</xdr:col>
      <xdr:colOff>631305</xdr:colOff>
      <xdr:row>9</xdr:row>
      <xdr:rowOff>472558</xdr:rowOff>
    </xdr:from>
    <xdr:to>
      <xdr:col>13</xdr:col>
      <xdr:colOff>327834</xdr:colOff>
      <xdr:row>32</xdr:row>
      <xdr:rowOff>23628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91770" y="4046279"/>
          <a:ext cx="4303971" cy="57386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154617</xdr:colOff>
      <xdr:row>1</xdr:row>
      <xdr:rowOff>73836</xdr:rowOff>
    </xdr:from>
    <xdr:to>
      <xdr:col>13</xdr:col>
      <xdr:colOff>485552</xdr:colOff>
      <xdr:row>8</xdr:row>
      <xdr:rowOff>93034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5082" y="265813"/>
          <a:ext cx="4938377" cy="3208965"/>
        </a:xfrm>
        <a:prstGeom prst="rect">
          <a:avLst/>
        </a:prstGeom>
      </xdr:spPr>
    </xdr:pic>
    <xdr:clientData/>
  </xdr:twoCellAnchor>
  <xdr:twoCellAnchor editAs="oneCell">
    <xdr:from>
      <xdr:col>8</xdr:col>
      <xdr:colOff>753139</xdr:colOff>
      <xdr:row>9</xdr:row>
      <xdr:rowOff>88603</xdr:rowOff>
    </xdr:from>
    <xdr:to>
      <xdr:col>12</xdr:col>
      <xdr:colOff>711790</xdr:colOff>
      <xdr:row>23</xdr:row>
      <xdr:rowOff>112231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13604" y="3662324"/>
          <a:ext cx="3561907" cy="47492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156130</xdr:colOff>
      <xdr:row>1</xdr:row>
      <xdr:rowOff>236278</xdr:rowOff>
    </xdr:from>
    <xdr:to>
      <xdr:col>13</xdr:col>
      <xdr:colOff>139355</xdr:colOff>
      <xdr:row>8</xdr:row>
      <xdr:rowOff>29534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6595" y="428255"/>
          <a:ext cx="4590667" cy="2983023"/>
        </a:xfrm>
        <a:prstGeom prst="rect">
          <a:avLst/>
        </a:prstGeom>
      </xdr:spPr>
    </xdr:pic>
    <xdr:clientData/>
  </xdr:twoCellAnchor>
  <xdr:twoCellAnchor editAs="oneCell">
    <xdr:from>
      <xdr:col>8</xdr:col>
      <xdr:colOff>826975</xdr:colOff>
      <xdr:row>9</xdr:row>
      <xdr:rowOff>73836</xdr:rowOff>
    </xdr:from>
    <xdr:to>
      <xdr:col>12</xdr:col>
      <xdr:colOff>612847</xdr:colOff>
      <xdr:row>21</xdr:row>
      <xdr:rowOff>132906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7440" y="3647557"/>
          <a:ext cx="3389128" cy="451883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showGridLines="0" zoomScale="86" zoomScaleNormal="86" zoomScalePageLayoutView="86" workbookViewId="0">
      <selection activeCell="M3" sqref="M3"/>
    </sheetView>
  </sheetViews>
  <sheetFormatPr defaultColWidth="8.7265625" defaultRowHeight="13.8" x14ac:dyDescent="0.25"/>
  <cols>
    <col min="1" max="1" width="3.1796875" style="1" customWidth="1"/>
    <col min="2" max="9" width="13.7265625" style="1" customWidth="1"/>
    <col min="10" max="10" width="12.7265625" style="1" customWidth="1"/>
    <col min="11" max="11" width="2.1796875" style="1" customWidth="1"/>
    <col min="12" max="12" width="11.7265625" style="1" customWidth="1"/>
    <col min="13" max="13" width="11.26953125" style="1" customWidth="1"/>
    <col min="14" max="16384" width="8.7265625" style="1"/>
  </cols>
  <sheetData>
    <row r="1" spans="1:18" ht="15" x14ac:dyDescent="0.25">
      <c r="A1"/>
      <c r="L1" s="8" t="s">
        <v>0</v>
      </c>
    </row>
    <row r="2" spans="1:18" ht="26.25" customHeight="1" x14ac:dyDescent="0.25">
      <c r="A2"/>
      <c r="L2" s="9">
        <v>2019</v>
      </c>
    </row>
    <row r="3" spans="1:18" ht="57.75" customHeight="1" x14ac:dyDescent="0.25">
      <c r="A3"/>
      <c r="B3" s="47" t="str">
        <f>UPPER(TEXT(DATE(CalendarYear,1,1),"mmmm åååå"))</f>
        <v>JANUAR 2019</v>
      </c>
      <c r="C3" s="47"/>
      <c r="D3" s="47"/>
      <c r="E3" s="47"/>
      <c r="F3" s="47"/>
    </row>
    <row r="4" spans="1:18" customFormat="1" ht="29.25" customHeight="1" x14ac:dyDescent="0.25">
      <c r="B4" s="19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1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4" t="str">
        <f>IF(DAY(JanSun1)=1,"",IF(AND(YEAR(JanSun1+1)=CalendarYear,MONTH(JanSun1+1)=1),JanSun1+1,""))</f>
        <v/>
      </c>
      <c r="C5" s="14">
        <f>IF(DAY(JanSun1)=1,"",IF(AND(YEAR(JanSun1+2)=CalendarYear,MONTH(JanSun1+2)=1),JanSun1+2,""))</f>
        <v>43466</v>
      </c>
      <c r="D5" s="14">
        <f>IF(DAY(JanSun1)=1,"",IF(AND(YEAR(JanSun1+3)=CalendarYear,MONTH(JanSun1+3)=1),JanSun1+3,""))</f>
        <v>43467</v>
      </c>
      <c r="E5" s="14">
        <f>IF(DAY(JanSun1)=1,"",IF(AND(YEAR(JanSun1+4)=CalendarYear,MONTH(JanSun1+4)=1),JanSun1+4,""))</f>
        <v>43468</v>
      </c>
      <c r="F5" s="14">
        <f>IF(DAY(JanSun1)=1,"",IF(AND(YEAR(JanSun1+5)=CalendarYear,MONTH(JanSun1+5)=1),JanSun1+5,""))</f>
        <v>43469</v>
      </c>
      <c r="G5" s="14">
        <f>IF(DAY(JanSun1)=1,"",IF(AND(YEAR(JanSun1+6)=CalendarYear,MONTH(JanSun1+6)=1),JanSun1+6,""))</f>
        <v>43470</v>
      </c>
      <c r="H5" s="14">
        <f>IF(DAY(JanSun1)=1,IF(AND(YEAR(JanSun1)=CalendarYear,MONTH(JanSun1)=1),JanSun1,""),IF(AND(YEAR(JanSun1+7)=CalendarYear,MONTH(JanSun1+7)=1),JanSun1+7,""))</f>
        <v>43471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5">
        <f>IF(DAY(JanSun1)=1,IF(AND(YEAR(JanSun1+1)=CalendarYear,MONTH(JanSun1+1)=1),JanSun1+1,""),IF(AND(YEAR(JanSun1+8)=CalendarYear,MONTH(JanSun1+8)=1),JanSun1+8,""))</f>
        <v>43472</v>
      </c>
      <c r="C7" s="15">
        <f>IF(DAY(JanSun1)=1,IF(AND(YEAR(JanSun1+2)=CalendarYear,MONTH(JanSun1+2)=1),JanSun1+2,""),IF(AND(YEAR(JanSun1+9)=CalendarYear,MONTH(JanSun1+9)=1),JanSun1+9,""))</f>
        <v>43473</v>
      </c>
      <c r="D7" s="15">
        <f>IF(DAY(JanSun1)=1,IF(AND(YEAR(JanSun1+3)=CalendarYear,MONTH(JanSun1+3)=1),JanSun1+3,""),IF(AND(YEAR(JanSun1+10)=CalendarYear,MONTH(JanSun1+10)=1),JanSun1+10,""))</f>
        <v>43474</v>
      </c>
      <c r="E7" s="15">
        <f>IF(DAY(JanSun1)=1,IF(AND(YEAR(JanSun1+4)=CalendarYear,MONTH(JanSun1+4)=1),JanSun1+4,""),IF(AND(YEAR(JanSun1+11)=CalendarYear,MONTH(JanSun1+11)=1),JanSun1+11,""))</f>
        <v>43475</v>
      </c>
      <c r="F7" s="15">
        <f>IF(DAY(JanSun1)=1,IF(AND(YEAR(JanSun1+5)=CalendarYear,MONTH(JanSun1+5)=1),JanSun1+5,""),IF(AND(YEAR(JanSun1+12)=CalendarYear,MONTH(JanSun1+12)=1),JanSun1+12,""))</f>
        <v>43476</v>
      </c>
      <c r="G7" s="15">
        <f>IF(DAY(JanSun1)=1,IF(AND(YEAR(JanSun1+6)=CalendarYear,MONTH(JanSun1+6)=1),JanSun1+6,""),IF(AND(YEAR(JanSun1+13)=CalendarYear,MONTH(JanSun1+13)=1),JanSun1+13,""))</f>
        <v>43477</v>
      </c>
      <c r="H7" s="15">
        <f>IF(DAY(JanSun1)=1,IF(AND(YEAR(JanSun1+7)=CalendarYear,MONTH(JanSun1+7)=1),JanSun1+7,""),IF(AND(YEAR(JanSun1+14)=CalendarYear,MONTH(JanSun1+14)=1),JanSun1+14,""))</f>
        <v>43478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6">
        <f>IF(DAY(JanSun1)=1,IF(AND(YEAR(JanSun1+8)=CalendarYear,MONTH(JanSun1+8)=1),JanSun1+8,""),IF(AND(YEAR(JanSun1+15)=CalendarYear,MONTH(JanSun1+15)=1),JanSun1+15,""))</f>
        <v>43479</v>
      </c>
      <c r="C9" s="16">
        <f>IF(DAY(JanSun1)=1,IF(AND(YEAR(JanSun1+9)=CalendarYear,MONTH(JanSun1+9)=1),JanSun1+9,""),IF(AND(YEAR(JanSun1+16)=CalendarYear,MONTH(JanSun1+16)=1),JanSun1+16,""))</f>
        <v>43480</v>
      </c>
      <c r="D9" s="16">
        <f>IF(DAY(JanSun1)=1,IF(AND(YEAR(JanSun1+10)=CalendarYear,MONTH(JanSun1+10)=1),JanSun1+10,""),IF(AND(YEAR(JanSun1+17)=CalendarYear,MONTH(JanSun1+17)=1),JanSun1+17,""))</f>
        <v>43481</v>
      </c>
      <c r="E9" s="16">
        <f>IF(DAY(JanSun1)=1,IF(AND(YEAR(JanSun1+11)=CalendarYear,MONTH(JanSun1+11)=1),JanSun1+11,""),IF(AND(YEAR(JanSun1+18)=CalendarYear,MONTH(JanSun1+18)=1),JanSun1+18,""))</f>
        <v>43482</v>
      </c>
      <c r="F9" s="16">
        <f>IF(DAY(JanSun1)=1,IF(AND(YEAR(JanSun1+12)=CalendarYear,MONTH(JanSun1+12)=1),JanSun1+12,""),IF(AND(YEAR(JanSun1+19)=CalendarYear,MONTH(JanSun1+19)=1),JanSun1+19,""))</f>
        <v>43483</v>
      </c>
      <c r="G9" s="16">
        <f>IF(DAY(JanSun1)=1,IF(AND(YEAR(JanSun1+13)=CalendarYear,MONTH(JanSun1+13)=1),JanSun1+13,""),IF(AND(YEAR(JanSun1+20)=CalendarYear,MONTH(JanSun1+20)=1),JanSun1+20,""))</f>
        <v>43484</v>
      </c>
      <c r="H9" s="16">
        <f>IF(DAY(JanSun1)=1,IF(AND(YEAR(JanSun1+14)=CalendarYear,MONTH(JanSun1+14)=1),JanSun1+14,""),IF(AND(YEAR(JanSun1+21)=CalendarYear,MONTH(JanSun1+21)=1),JanSun1+21,""))</f>
        <v>43485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17">
        <f>IF(DAY(JanSun1)=1,IF(AND(YEAR(JanSun1+15)=CalendarYear,MONTH(JanSun1+15)=1),JanSun1+15,""),IF(AND(YEAR(JanSun1+22)=CalendarYear,MONTH(JanSun1+22)=1),JanSun1+22,""))</f>
        <v>43486</v>
      </c>
      <c r="C11" s="17">
        <f>IF(DAY(JanSun1)=1,IF(AND(YEAR(JanSun1+16)=CalendarYear,MONTH(JanSun1+16)=1),JanSun1+16,""),IF(AND(YEAR(JanSun1+23)=CalendarYear,MONTH(JanSun1+23)=1),JanSun1+23,""))</f>
        <v>43487</v>
      </c>
      <c r="D11" s="17">
        <f>IF(DAY(JanSun1)=1,IF(AND(YEAR(JanSun1+17)=CalendarYear,MONTH(JanSun1+17)=1),JanSun1+17,""),IF(AND(YEAR(JanSun1+24)=CalendarYear,MONTH(JanSun1+24)=1),JanSun1+24,""))</f>
        <v>43488</v>
      </c>
      <c r="E11" s="17">
        <f>IF(DAY(JanSun1)=1,IF(AND(YEAR(JanSun1+18)=CalendarYear,MONTH(JanSun1+18)=1),JanSun1+18,""),IF(AND(YEAR(JanSun1+25)=CalendarYear,MONTH(JanSun1+25)=1),JanSun1+25,""))</f>
        <v>43489</v>
      </c>
      <c r="F11" s="17">
        <f>IF(DAY(JanSun1)=1,IF(AND(YEAR(JanSun1+19)=CalendarYear,MONTH(JanSun1+19)=1),JanSun1+19,""),IF(AND(YEAR(JanSun1+26)=CalendarYear,MONTH(JanSun1+26)=1),JanSun1+26,""))</f>
        <v>43490</v>
      </c>
      <c r="G11" s="17">
        <f>IF(DAY(JanSun1)=1,IF(AND(YEAR(JanSun1+20)=CalendarYear,MONTH(JanSun1+20)=1),JanSun1+20,""),IF(AND(YEAR(JanSun1+27)=CalendarYear,MONTH(JanSun1+27)=1),JanSun1+27,""))</f>
        <v>43491</v>
      </c>
      <c r="H11" s="17">
        <f>IF(DAY(JanSun1)=1,IF(AND(YEAR(JanSun1+21)=CalendarYear,MONTH(JanSun1+21)=1),JanSun1+21,""),IF(AND(YEAR(JanSun1+28)=CalendarYear,MONTH(JanSun1+28)=1),JanSun1+28,""))</f>
        <v>43492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6">
        <f>IF(DAY(JanSun1)=1,IF(AND(YEAR(JanSun1+22)=CalendarYear,MONTH(JanSun1+22)=1),JanSun1+22,""),IF(AND(YEAR(JanSun1+29)=CalendarYear,MONTH(JanSun1+29)=1),JanSun1+29,""))</f>
        <v>43493</v>
      </c>
      <c r="C13" s="16">
        <f>IF(DAY(JanSun1)=1,IF(AND(YEAR(JanSun1+23)=CalendarYear,MONTH(JanSun1+23)=1),JanSun1+23,""),IF(AND(YEAR(JanSun1+30)=CalendarYear,MONTH(JanSun1+30)=1),JanSun1+30,""))</f>
        <v>43494</v>
      </c>
      <c r="D13" s="16">
        <f>IF(DAY(JanSun1)=1,IF(AND(YEAR(JanSun1+24)=CalendarYear,MONTH(JanSun1+24)=1),JanSun1+24,""),IF(AND(YEAR(JanSun1+31)=CalendarYear,MONTH(JanSun1+31)=1),JanSun1+31,""))</f>
        <v>43495</v>
      </c>
      <c r="E13" s="16">
        <f>IF(DAY(JanSun1)=1,IF(AND(YEAR(JanSun1+25)=CalendarYear,MONTH(JanSun1+25)=1),JanSun1+25,""),IF(AND(YEAR(JanSun1+32)=CalendarYear,MONTH(JanSun1+32)=1),JanSun1+32,""))</f>
        <v>43496</v>
      </c>
      <c r="F13" s="16" t="str">
        <f>IF(DAY(JanSun1)=1,IF(AND(YEAR(JanSun1+26)=CalendarYear,MONTH(JanSun1+26)=1),JanSun1+26,""),IF(AND(YEAR(JanSun1+33)=CalendarYear,MONTH(JanSun1+33)=1),JanSun1+33,""))</f>
        <v/>
      </c>
      <c r="G13" s="16" t="str">
        <f>IF(DAY(JanSun1)=1,IF(AND(YEAR(JanSun1+27)=CalendarYear,MONTH(JanSun1+27)=1),JanSun1+27,""),IF(AND(YEAR(JanSun1+34)=CalendarYear,MONTH(JanSun1+34)=1),JanSun1+34,""))</f>
        <v/>
      </c>
      <c r="H13" s="16" t="str">
        <f>IF(DAY(JanSun1)=1,IF(AND(YEAR(JanSun1+28)=CalendarYear,MONTH(JanSun1+28)=1),JanSun1+28,""),IF(AND(YEAR(JanSun1+35)=CalendarYear,MONTH(JanSun1+35)=1),JanSun1+35,""))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17" t="str">
        <f>IF(DAY(JanSun1)=1,IF(AND(YEAR(JanSun1+29)=CalendarYear,MONTH(JanSun1+29)=1),JanSun1+29,""),IF(AND(YEAR(JanSun1+36)=CalendarYear,MONTH(JanSun1+36)=1),JanSun1+36,""))</f>
        <v/>
      </c>
      <c r="C15" s="18" t="str">
        <f>IF(DAY(JanSun1)=1,IF(AND(YEAR(JanSun1+30)=CalendarYear,MONTH(JanSun1+30)=1),JanSun1+30,""),IF(AND(YEAR(JanSun1+37)=CalendarYear,MONTH(JanSun1+37)=1),JanSun1+37,""))</f>
        <v/>
      </c>
      <c r="D15" s="44" t="s">
        <v>8</v>
      </c>
      <c r="E15" s="45"/>
      <c r="F15" s="45"/>
      <c r="G15" s="45"/>
      <c r="H15" s="46"/>
      <c r="I15" s="3"/>
    </row>
    <row r="16" spans="1:18" ht="55.5" customHeight="1" x14ac:dyDescent="0.25">
      <c r="A16"/>
      <c r="B16" s="12"/>
      <c r="C16" s="12"/>
      <c r="D16" s="41"/>
      <c r="E16" s="42"/>
      <c r="F16" s="42"/>
      <c r="G16" s="42"/>
      <c r="H16" s="43"/>
      <c r="I16" s="3"/>
    </row>
    <row r="17" spans="3:5" ht="17.25" customHeight="1" x14ac:dyDescent="0.25"/>
    <row r="19" spans="3:5" ht="21" customHeight="1" x14ac:dyDescent="0.25">
      <c r="C19" s="6"/>
      <c r="D19" s="5"/>
      <c r="E19" s="4"/>
    </row>
    <row r="20" spans="3:5" ht="19.5" customHeight="1" x14ac:dyDescent="0.25"/>
  </sheetData>
  <mergeCells count="3">
    <mergeCell ref="D16:H16"/>
    <mergeCell ref="D15:H15"/>
    <mergeCell ref="B3:F3"/>
  </mergeCells>
  <printOptions horizontalCentered="1" verticalCentered="1"/>
  <pageMargins left="0.2" right="0.2" top="0.25" bottom="0.25" header="0" footer="0"/>
  <pageSetup scale="69" orientation="landscape"/>
  <headerFooter scaleWithDoc="0" alignWithMargins="0"/>
  <customProperties>
    <customPr name="SheetChanged" r:id="rId1"/>
  </customProperti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autoPict="0" altText="Spinner control. Use spinner to change calendar year or type desired year in cell L2">
                <anchor moveWithCells="1">
                  <from>
                    <xdr:col>11</xdr:col>
                    <xdr:colOff>975360</xdr:colOff>
                    <xdr:row>1</xdr:row>
                    <xdr:rowOff>53340</xdr:rowOff>
                  </from>
                  <to>
                    <xdr:col>12</xdr:col>
                    <xdr:colOff>114300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0"/>
  <sheetViews>
    <sheetView showGridLines="0" zoomScale="86" zoomScaleNormal="86" zoomScalePageLayoutView="86" workbookViewId="0">
      <selection activeCell="H3" sqref="H3"/>
    </sheetView>
  </sheetViews>
  <sheetFormatPr defaultColWidth="8.7265625" defaultRowHeight="13.8" x14ac:dyDescent="0.25"/>
  <cols>
    <col min="1" max="1" width="3.1796875" style="1" customWidth="1"/>
    <col min="2" max="9" width="13.7265625" style="1" customWidth="1"/>
    <col min="10" max="10" width="12.7265625" style="1" customWidth="1"/>
    <col min="11" max="11" width="2.1796875" style="1" customWidth="1"/>
    <col min="12" max="12" width="11.7265625" style="1" customWidth="1"/>
    <col min="13" max="13" width="11.26953125" style="1" customWidth="1"/>
    <col min="14" max="16384" width="8.7265625" style="1"/>
  </cols>
  <sheetData>
    <row r="1" spans="1:18" ht="1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7" t="str">
        <f>UPPER(TEXT(DATE(CalendarYear,8,1),"mmmm åååå"))</f>
        <v>AUGUST 2019</v>
      </c>
      <c r="C3" s="47"/>
      <c r="D3" s="47"/>
      <c r="E3" s="47"/>
      <c r="F3" s="47"/>
    </row>
    <row r="4" spans="1:18" customFormat="1" ht="29.25" customHeight="1" x14ac:dyDescent="0.25">
      <c r="B4" s="22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4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4" t="str">
        <f>IF(DAY(AugSun1)=1,"",IF(AND(YEAR(AugSun1+1)=CalendarYear,MONTH(AugSun1+1)=8),AugSun1+1,""))</f>
        <v/>
      </c>
      <c r="C5" s="14" t="str">
        <f>IF(DAY(AugSun1)=1,"",IF(AND(YEAR(AugSun1+2)=CalendarYear,MONTH(AugSun1+2)=8),AugSun1+2,""))</f>
        <v/>
      </c>
      <c r="D5" s="14" t="str">
        <f>IF(DAY(AugSun1)=1,"",IF(AND(YEAR(AugSun1+3)=CalendarYear,MONTH(AugSun1+3)=8),AugSun1+3,""))</f>
        <v/>
      </c>
      <c r="E5" s="14">
        <f>IF(DAY(AugSun1)=1,"",IF(AND(YEAR(AugSun1+4)=CalendarYear,MONTH(AugSun1+4)=8),AugSun1+4,""))</f>
        <v>43678</v>
      </c>
      <c r="F5" s="14">
        <f>IF(DAY(AugSun1)=1,"",IF(AND(YEAR(AugSun1+5)=CalendarYear,MONTH(AugSun1+5)=8),AugSun1+5,""))</f>
        <v>43679</v>
      </c>
      <c r="G5" s="14">
        <f>IF(DAY(AugSun1)=1,"",IF(AND(YEAR(AugSun1+6)=CalendarYear,MONTH(AugSun1+6)=8),AugSun1+6,""))</f>
        <v>43680</v>
      </c>
      <c r="H5" s="14">
        <f>IF(DAY(AugSun1)=1,IF(AND(YEAR(AugSun1)=CalendarYear,MONTH(AugSun1)=8),AugSun1,""),IF(AND(YEAR(AugSun1+7)=CalendarYear,MONTH(AugSun1+7)=8),AugSun1+7,""))</f>
        <v>43681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5">
        <f>IF(DAY(AugSun1)=1,IF(AND(YEAR(AugSun1+1)=CalendarYear,MONTH(AugSun1+1)=8),AugSun1+1,""),IF(AND(YEAR(AugSun1+8)=CalendarYear,MONTH(AugSun1+8)=8),AugSun1+8,""))</f>
        <v>43682</v>
      </c>
      <c r="C7" s="15">
        <f>IF(DAY(AugSun1)=1,IF(AND(YEAR(AugSun1+2)=CalendarYear,MONTH(AugSun1+2)=8),AugSun1+2,""),IF(AND(YEAR(AugSun1+9)=CalendarYear,MONTH(AugSun1+9)=8),AugSun1+9,""))</f>
        <v>43683</v>
      </c>
      <c r="D7" s="15">
        <f>IF(DAY(AugSun1)=1,IF(AND(YEAR(AugSun1+3)=CalendarYear,MONTH(AugSun1+3)=8),AugSun1+3,""),IF(AND(YEAR(AugSun1+10)=CalendarYear,MONTH(AugSun1+10)=8),AugSun1+10,""))</f>
        <v>43684</v>
      </c>
      <c r="E7" s="15">
        <f>IF(DAY(AugSun1)=1,IF(AND(YEAR(AugSun1+4)=CalendarYear,MONTH(AugSun1+4)=8),AugSun1+4,""),IF(AND(YEAR(AugSun1+11)=CalendarYear,MONTH(AugSun1+11)=8),AugSun1+11,""))</f>
        <v>43685</v>
      </c>
      <c r="F7" s="15">
        <f>IF(DAY(AugSun1)=1,IF(AND(YEAR(AugSun1+5)=CalendarYear,MONTH(AugSun1+5)=8),AugSun1+5,""),IF(AND(YEAR(AugSun1+12)=CalendarYear,MONTH(AugSun1+12)=8),AugSun1+12,""))</f>
        <v>43686</v>
      </c>
      <c r="G7" s="15">
        <f>IF(DAY(AugSun1)=1,IF(AND(YEAR(AugSun1+6)=CalendarYear,MONTH(AugSun1+6)=8),AugSun1+6,""),IF(AND(YEAR(AugSun1+13)=CalendarYear,MONTH(AugSun1+13)=8),AugSun1+13,""))</f>
        <v>43687</v>
      </c>
      <c r="H7" s="15">
        <f>IF(DAY(AugSun1)=1,IF(AND(YEAR(AugSun1+7)=CalendarYear,MONTH(AugSun1+7)=8),AugSun1+7,""),IF(AND(YEAR(AugSun1+14)=CalendarYear,MONTH(AugSun1+14)=8),AugSun1+14,""))</f>
        <v>43688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6">
        <f>IF(DAY(AugSun1)=1,IF(AND(YEAR(AugSun1+8)=CalendarYear,MONTH(AugSun1+8)=8),AugSun1+8,""),IF(AND(YEAR(AugSun1+15)=CalendarYear,MONTH(AugSun1+15)=8),AugSun1+15,""))</f>
        <v>43689</v>
      </c>
      <c r="C9" s="16">
        <f>IF(DAY(AugSun1)=1,IF(AND(YEAR(AugSun1+9)=CalendarYear,MONTH(AugSun1+9)=8),AugSun1+9,""),IF(AND(YEAR(AugSun1+16)=CalendarYear,MONTH(AugSun1+16)=8),AugSun1+16,""))</f>
        <v>43690</v>
      </c>
      <c r="D9" s="16">
        <f>IF(DAY(AugSun1)=1,IF(AND(YEAR(AugSun1+10)=CalendarYear,MONTH(AugSun1+10)=8),AugSun1+10,""),IF(AND(YEAR(AugSun1+17)=CalendarYear,MONTH(AugSun1+17)=8),AugSun1+17,""))</f>
        <v>43691</v>
      </c>
      <c r="E9" s="16">
        <f>IF(DAY(AugSun1)=1,IF(AND(YEAR(AugSun1+11)=CalendarYear,MONTH(AugSun1+11)=8),AugSun1+11,""),IF(AND(YEAR(AugSun1+18)=CalendarYear,MONTH(AugSun1+18)=8),AugSun1+18,""))</f>
        <v>43692</v>
      </c>
      <c r="F9" s="16">
        <f>IF(DAY(AugSun1)=1,IF(AND(YEAR(AugSun1+12)=CalendarYear,MONTH(AugSun1+12)=8),AugSun1+12,""),IF(AND(YEAR(AugSun1+19)=CalendarYear,MONTH(AugSun1+19)=8),AugSun1+19,""))</f>
        <v>43693</v>
      </c>
      <c r="G9" s="16">
        <f>IF(DAY(AugSun1)=1,IF(AND(YEAR(AugSun1+13)=CalendarYear,MONTH(AugSun1+13)=8),AugSun1+13,""),IF(AND(YEAR(AugSun1+20)=CalendarYear,MONTH(AugSun1+20)=8),AugSun1+20,""))</f>
        <v>43694</v>
      </c>
      <c r="H9" s="16">
        <f>IF(DAY(AugSun1)=1,IF(AND(YEAR(AugSun1+14)=CalendarYear,MONTH(AugSun1+14)=8),AugSun1+14,""),IF(AND(YEAR(AugSun1+21)=CalendarYear,MONTH(AugSun1+21)=8),AugSun1+21,""))</f>
        <v>43695</v>
      </c>
      <c r="I9" s="3"/>
    </row>
    <row r="10" spans="1:18" ht="55.5" customHeight="1" x14ac:dyDescent="0.25">
      <c r="A10"/>
      <c r="B10" s="38" t="s">
        <v>9</v>
      </c>
      <c r="C10" s="10"/>
      <c r="D10" s="38"/>
      <c r="E10" s="10"/>
      <c r="F10" s="10"/>
      <c r="G10" s="11"/>
      <c r="H10" s="11"/>
      <c r="I10" s="3"/>
    </row>
    <row r="11" spans="1:18" ht="15" customHeight="1" x14ac:dyDescent="0.25">
      <c r="A11"/>
      <c r="B11" s="17">
        <f>IF(DAY(AugSun1)=1,IF(AND(YEAR(AugSun1+15)=CalendarYear,MONTH(AugSun1+15)=8),AugSun1+15,""),IF(AND(YEAR(AugSun1+22)=CalendarYear,MONTH(AugSun1+22)=8),AugSun1+22,""))</f>
        <v>43696</v>
      </c>
      <c r="C11" s="17">
        <f>IF(DAY(AugSun1)=1,IF(AND(YEAR(AugSun1+16)=CalendarYear,MONTH(AugSun1+16)=8),AugSun1+16,""),IF(AND(YEAR(AugSun1+23)=CalendarYear,MONTH(AugSun1+23)=8),AugSun1+23,""))</f>
        <v>43697</v>
      </c>
      <c r="D11" s="17">
        <f>IF(DAY(AugSun1)=1,IF(AND(YEAR(AugSun1+17)=CalendarYear,MONTH(AugSun1+17)=8),AugSun1+17,""),IF(AND(YEAR(AugSun1+24)=CalendarYear,MONTH(AugSun1+24)=8),AugSun1+24,""))</f>
        <v>43698</v>
      </c>
      <c r="E11" s="17">
        <f>IF(DAY(AugSun1)=1,IF(AND(YEAR(AugSun1+18)=CalendarYear,MONTH(AugSun1+18)=8),AugSun1+18,""),IF(AND(YEAR(AugSun1+25)=CalendarYear,MONTH(AugSun1+25)=8),AugSun1+25,""))</f>
        <v>43699</v>
      </c>
      <c r="F11" s="17">
        <f>IF(DAY(AugSun1)=1,IF(AND(YEAR(AugSun1+19)=CalendarYear,MONTH(AugSun1+19)=8),AugSun1+19,""),IF(AND(YEAR(AugSun1+26)=CalendarYear,MONTH(AugSun1+26)=8),AugSun1+26,""))</f>
        <v>43700</v>
      </c>
      <c r="G11" s="17">
        <f>IF(DAY(AugSun1)=1,IF(AND(YEAR(AugSun1+20)=CalendarYear,MONTH(AugSun1+20)=8),AugSun1+20,""),IF(AND(YEAR(AugSun1+27)=CalendarYear,MONTH(AugSun1+27)=8),AugSun1+27,""))</f>
        <v>43701</v>
      </c>
      <c r="H11" s="17">
        <f>IF(DAY(AugSun1)=1,IF(AND(YEAR(AugSun1+21)=CalendarYear,MONTH(AugSun1+21)=8),AugSun1+21,""),IF(AND(YEAR(AugSun1+28)=CalendarYear,MONTH(AugSun1+28)=8),AugSun1+28,""))</f>
        <v>43702</v>
      </c>
      <c r="I11" s="3"/>
    </row>
    <row r="12" spans="1:18" ht="55.5" customHeight="1" x14ac:dyDescent="0.25">
      <c r="A12"/>
      <c r="B12" s="12"/>
      <c r="C12" s="12"/>
      <c r="D12" s="40" t="s">
        <v>10</v>
      </c>
      <c r="E12" s="12"/>
      <c r="F12" s="12"/>
      <c r="G12" s="13"/>
      <c r="H12" s="13"/>
      <c r="I12" s="3"/>
    </row>
    <row r="13" spans="1:18" ht="15" customHeight="1" x14ac:dyDescent="0.25">
      <c r="A13"/>
      <c r="B13" s="16">
        <f>IF(DAY(AugSun1)=1,IF(AND(YEAR(AugSun1+22)=CalendarYear,MONTH(AugSun1+22)=8),AugSun1+22,""),IF(AND(YEAR(AugSun1+29)=CalendarYear,MONTH(AugSun1+29)=8),AugSun1+29,""))</f>
        <v>43703</v>
      </c>
      <c r="C13" s="16">
        <f>IF(DAY(AugSun1)=1,IF(AND(YEAR(AugSun1+23)=CalendarYear,MONTH(AugSun1+23)=8),AugSun1+23,""),IF(AND(YEAR(AugSun1+30)=CalendarYear,MONTH(AugSun1+30)=8),AugSun1+30,""))</f>
        <v>43704</v>
      </c>
      <c r="D13" s="16">
        <f>IF(DAY(AugSun1)=1,IF(AND(YEAR(AugSun1+24)=CalendarYear,MONTH(AugSun1+24)=8),AugSun1+24,""),IF(AND(YEAR(AugSun1+31)=CalendarYear,MONTH(AugSun1+31)=8),AugSun1+31,""))</f>
        <v>43705</v>
      </c>
      <c r="E13" s="16">
        <f>IF(DAY(AugSun1)=1,IF(AND(YEAR(AugSun1+25)=CalendarYear,MONTH(AugSun1+25)=8),AugSun1+25,""),IF(AND(YEAR(AugSun1+32)=CalendarYear,MONTH(AugSun1+32)=8),AugSun1+32,""))</f>
        <v>43706</v>
      </c>
      <c r="F13" s="16">
        <f>IF(DAY(AugSun1)=1,IF(AND(YEAR(AugSun1+26)=CalendarYear,MONTH(AugSun1+26)=8),AugSun1+26,""),IF(AND(YEAR(AugSun1+33)=CalendarYear,MONTH(AugSun1+33)=8),AugSun1+33,""))</f>
        <v>43707</v>
      </c>
      <c r="G13" s="16">
        <f>IF(DAY(AugSun1)=1,IF(AND(YEAR(AugSun1+27)=CalendarYear,MONTH(AugSun1+27)=8),AugSun1+27,""),IF(AND(YEAR(AugSun1+34)=CalendarYear,MONTH(AugSun1+34)=8),AugSun1+34,""))</f>
        <v>43708</v>
      </c>
      <c r="H13" s="16" t="str">
        <f>IF(DAY(AugSun1)=1,IF(AND(YEAR(AugSun1+28)=CalendarYear,MONTH(AugSun1+28)=8),AugSun1+28,""),IF(AND(YEAR(AugSun1+35)=CalendarYear,MONTH(AugSun1+35)=8),AugSun1+35,""))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17" t="str">
        <f>IF(DAY(AugSun1)=1,IF(AND(YEAR(AugSun1+29)=CalendarYear,MONTH(AugSun1+29)=8),AugSun1+29,""),IF(AND(YEAR(AugSun1+36)=CalendarYear,MONTH(AugSun1+36)=8),AugSun1+36,""))</f>
        <v/>
      </c>
      <c r="C15" s="18" t="str">
        <f>IF(DAY(AugSun1)=1,IF(AND(YEAR(AugSun1+30)=CalendarYear,MONTH(AugSun1+30)=8),AugSun1+30,""),IF(AND(YEAR(AugSun1+37)=CalendarYear,MONTH(AugSun1+37)=8),AugSun1+37,""))</f>
        <v/>
      </c>
      <c r="D15" s="44" t="s">
        <v>8</v>
      </c>
      <c r="E15" s="45"/>
      <c r="F15" s="45"/>
      <c r="G15" s="45"/>
      <c r="H15" s="46"/>
      <c r="I15" s="3"/>
    </row>
    <row r="16" spans="1:18" ht="55.5" customHeight="1" x14ac:dyDescent="0.25">
      <c r="A16"/>
      <c r="B16" s="12"/>
      <c r="C16" s="12"/>
      <c r="D16" s="48" t="s">
        <v>11</v>
      </c>
      <c r="E16" s="49"/>
      <c r="F16" s="49"/>
      <c r="G16" s="49"/>
      <c r="H16" s="50"/>
      <c r="I16" s="3"/>
    </row>
    <row r="17" spans="3:5" ht="17.25" customHeight="1" x14ac:dyDescent="0.25"/>
    <row r="19" spans="3:5" ht="21" customHeight="1" x14ac:dyDescent="0.25">
      <c r="C19" s="6"/>
      <c r="D19" s="5"/>
      <c r="E19" s="4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69" orientation="landscape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0"/>
  <sheetViews>
    <sheetView showGridLines="0" zoomScale="86" zoomScaleNormal="86" zoomScalePageLayoutView="86" workbookViewId="0">
      <selection activeCell="N10" sqref="N10"/>
    </sheetView>
  </sheetViews>
  <sheetFormatPr defaultColWidth="8.7265625" defaultRowHeight="13.8" x14ac:dyDescent="0.25"/>
  <cols>
    <col min="1" max="1" width="3.1796875" style="1" customWidth="1"/>
    <col min="2" max="9" width="13.7265625" style="1" customWidth="1"/>
    <col min="10" max="10" width="12.7265625" style="1" customWidth="1"/>
    <col min="11" max="11" width="2.1796875" style="1" customWidth="1"/>
    <col min="12" max="12" width="11.7265625" style="1" customWidth="1"/>
    <col min="13" max="13" width="11.26953125" style="1" customWidth="1"/>
    <col min="14" max="16384" width="8.7265625" style="1"/>
  </cols>
  <sheetData>
    <row r="1" spans="1:18" ht="1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7" t="str">
        <f>UPPER(TEXT(DATE(CalendarYear,9,1),"mmmm åååå"))</f>
        <v>SEPTEMBER 2019</v>
      </c>
      <c r="C3" s="47"/>
      <c r="D3" s="47"/>
      <c r="E3" s="47"/>
      <c r="F3" s="47"/>
    </row>
    <row r="4" spans="1:18" customFormat="1" ht="29.25" customHeight="1" x14ac:dyDescent="0.25">
      <c r="B4" s="25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7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4" t="str">
        <f>IF(DAY(SepSun1)=1,"",IF(AND(YEAR(SepSun1+1)=CalendarYear,MONTH(SepSun1+1)=9),SepSun1+1,""))</f>
        <v/>
      </c>
      <c r="C5" s="14" t="str">
        <f>IF(DAY(SepSun1)=1,"",IF(AND(YEAR(SepSun1+2)=CalendarYear,MONTH(SepSun1+2)=9),SepSun1+2,""))</f>
        <v/>
      </c>
      <c r="D5" s="14" t="str">
        <f>IF(DAY(SepSun1)=1,"",IF(AND(YEAR(SepSun1+3)=CalendarYear,MONTH(SepSun1+3)=9),SepSun1+3,""))</f>
        <v/>
      </c>
      <c r="E5" s="14" t="str">
        <f>IF(DAY(SepSun1)=1,"",IF(AND(YEAR(SepSun1+4)=CalendarYear,MONTH(SepSun1+4)=9),SepSun1+4,""))</f>
        <v/>
      </c>
      <c r="F5" s="14" t="str">
        <f>IF(DAY(SepSun1)=1,"",IF(AND(YEAR(SepSun1+5)=CalendarYear,MONTH(SepSun1+5)=9),SepSun1+5,""))</f>
        <v/>
      </c>
      <c r="G5" s="14" t="str">
        <f>IF(DAY(SepSun1)=1,"",IF(AND(YEAR(SepSun1+6)=CalendarYear,MONTH(SepSun1+6)=9),SepSun1+6,""))</f>
        <v/>
      </c>
      <c r="H5" s="14">
        <f>IF(DAY(SepSun1)=1,IF(AND(YEAR(SepSun1)=CalendarYear,MONTH(SepSun1)=9),SepSun1,""),IF(AND(YEAR(SepSun1+7)=CalendarYear,MONTH(SepSun1+7)=9),SepSun1+7,""))</f>
        <v>43709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5">
        <f>IF(DAY(SepSun1)=1,IF(AND(YEAR(SepSun1+1)=CalendarYear,MONTH(SepSun1+1)=9),SepSun1+1,""),IF(AND(YEAR(SepSun1+8)=CalendarYear,MONTH(SepSun1+8)=9),SepSun1+8,""))</f>
        <v>43710</v>
      </c>
      <c r="C7" s="15">
        <f>IF(DAY(SepSun1)=1,IF(AND(YEAR(SepSun1+2)=CalendarYear,MONTH(SepSun1+2)=9),SepSun1+2,""),IF(AND(YEAR(SepSun1+9)=CalendarYear,MONTH(SepSun1+9)=9),SepSun1+9,""))</f>
        <v>43711</v>
      </c>
      <c r="D7" s="15">
        <f>IF(DAY(SepSun1)=1,IF(AND(YEAR(SepSun1+3)=CalendarYear,MONTH(SepSun1+3)=9),SepSun1+3,""),IF(AND(YEAR(SepSun1+10)=CalendarYear,MONTH(SepSun1+10)=9),SepSun1+10,""))</f>
        <v>43712</v>
      </c>
      <c r="E7" s="15">
        <f>IF(DAY(SepSun1)=1,IF(AND(YEAR(SepSun1+4)=CalendarYear,MONTH(SepSun1+4)=9),SepSun1+4,""),IF(AND(YEAR(SepSun1+11)=CalendarYear,MONTH(SepSun1+11)=9),SepSun1+11,""))</f>
        <v>43713</v>
      </c>
      <c r="F7" s="15">
        <f>IF(DAY(SepSun1)=1,IF(AND(YEAR(SepSun1+5)=CalendarYear,MONTH(SepSun1+5)=9),SepSun1+5,""),IF(AND(YEAR(SepSun1+12)=CalendarYear,MONTH(SepSun1+12)=9),SepSun1+12,""))</f>
        <v>43714</v>
      </c>
      <c r="G7" s="15">
        <f>IF(DAY(SepSun1)=1,IF(AND(YEAR(SepSun1+6)=CalendarYear,MONTH(SepSun1+6)=9),SepSun1+6,""),IF(AND(YEAR(SepSun1+13)=CalendarYear,MONTH(SepSun1+13)=9),SepSun1+13,""))</f>
        <v>43715</v>
      </c>
      <c r="H7" s="15">
        <f>IF(DAY(SepSun1)=1,IF(AND(YEAR(SepSun1+7)=CalendarYear,MONTH(SepSun1+7)=9),SepSun1+7,""),IF(AND(YEAR(SepSun1+14)=CalendarYear,MONTH(SepSun1+14)=9),SepSun1+14,""))</f>
        <v>43716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6">
        <f>IF(DAY(SepSun1)=1,IF(AND(YEAR(SepSun1+8)=CalendarYear,MONTH(SepSun1+8)=9),SepSun1+8,""),IF(AND(YEAR(SepSun1+15)=CalendarYear,MONTH(SepSun1+15)=9),SepSun1+15,""))</f>
        <v>43717</v>
      </c>
      <c r="C9" s="16">
        <f>IF(DAY(SepSun1)=1,IF(AND(YEAR(SepSun1+9)=CalendarYear,MONTH(SepSun1+9)=9),SepSun1+9,""),IF(AND(YEAR(SepSun1+16)=CalendarYear,MONTH(SepSun1+16)=9),SepSun1+16,""))</f>
        <v>43718</v>
      </c>
      <c r="D9" s="16">
        <f>IF(DAY(SepSun1)=1,IF(AND(YEAR(SepSun1+10)=CalendarYear,MONTH(SepSun1+10)=9),SepSun1+10,""),IF(AND(YEAR(SepSun1+17)=CalendarYear,MONTH(SepSun1+17)=9),SepSun1+17,""))</f>
        <v>43719</v>
      </c>
      <c r="E9" s="16">
        <f>IF(DAY(SepSun1)=1,IF(AND(YEAR(SepSun1+11)=CalendarYear,MONTH(SepSun1+11)=9),SepSun1+11,""),IF(AND(YEAR(SepSun1+18)=CalendarYear,MONTH(SepSun1+18)=9),SepSun1+18,""))</f>
        <v>43720</v>
      </c>
      <c r="F9" s="16">
        <f>IF(DAY(SepSun1)=1,IF(AND(YEAR(SepSun1+12)=CalendarYear,MONTH(SepSun1+12)=9),SepSun1+12,""),IF(AND(YEAR(SepSun1+19)=CalendarYear,MONTH(SepSun1+19)=9),SepSun1+19,""))</f>
        <v>43721</v>
      </c>
      <c r="G9" s="16">
        <f>IF(DAY(SepSun1)=1,IF(AND(YEAR(SepSun1+13)=CalendarYear,MONTH(SepSun1+13)=9),SepSun1+13,""),IF(AND(YEAR(SepSun1+20)=CalendarYear,MONTH(SepSun1+20)=9),SepSun1+20,""))</f>
        <v>43722</v>
      </c>
      <c r="H9" s="16">
        <f>IF(DAY(SepSun1)=1,IF(AND(YEAR(SepSun1+14)=CalendarYear,MONTH(SepSun1+14)=9),SepSun1+14,""),IF(AND(YEAR(SepSun1+21)=CalendarYear,MONTH(SepSun1+21)=9),SepSun1+21,""))</f>
        <v>43723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39" t="s">
        <v>12</v>
      </c>
      <c r="I10" s="3"/>
    </row>
    <row r="11" spans="1:18" ht="15" customHeight="1" x14ac:dyDescent="0.25">
      <c r="A11"/>
      <c r="B11" s="17">
        <f>IF(DAY(SepSun1)=1,IF(AND(YEAR(SepSun1+15)=CalendarYear,MONTH(SepSun1+15)=9),SepSun1+15,""),IF(AND(YEAR(SepSun1+22)=CalendarYear,MONTH(SepSun1+22)=9),SepSun1+22,""))</f>
        <v>43724</v>
      </c>
      <c r="C11" s="17">
        <f>IF(DAY(SepSun1)=1,IF(AND(YEAR(SepSun1+16)=CalendarYear,MONTH(SepSun1+16)=9),SepSun1+16,""),IF(AND(YEAR(SepSun1+23)=CalendarYear,MONTH(SepSun1+23)=9),SepSun1+23,""))</f>
        <v>43725</v>
      </c>
      <c r="D11" s="17">
        <f>IF(DAY(SepSun1)=1,IF(AND(YEAR(SepSun1+17)=CalendarYear,MONTH(SepSun1+17)=9),SepSun1+17,""),IF(AND(YEAR(SepSun1+24)=CalendarYear,MONTH(SepSun1+24)=9),SepSun1+24,""))</f>
        <v>43726</v>
      </c>
      <c r="E11" s="17">
        <f>IF(DAY(SepSun1)=1,IF(AND(YEAR(SepSun1+18)=CalendarYear,MONTH(SepSun1+18)=9),SepSun1+18,""),IF(AND(YEAR(SepSun1+25)=CalendarYear,MONTH(SepSun1+25)=9),SepSun1+25,""))</f>
        <v>43727</v>
      </c>
      <c r="F11" s="17">
        <f>IF(DAY(SepSun1)=1,IF(AND(YEAR(SepSun1+19)=CalendarYear,MONTH(SepSun1+19)=9),SepSun1+19,""),IF(AND(YEAR(SepSun1+26)=CalendarYear,MONTH(SepSun1+26)=9),SepSun1+26,""))</f>
        <v>43728</v>
      </c>
      <c r="G11" s="17">
        <f>IF(DAY(SepSun1)=1,IF(AND(YEAR(SepSun1+20)=CalendarYear,MONTH(SepSun1+20)=9),SepSun1+20,""),IF(AND(YEAR(SepSun1+27)=CalendarYear,MONTH(SepSun1+27)=9),SepSun1+27,""))</f>
        <v>43729</v>
      </c>
      <c r="H11" s="17">
        <f>IF(DAY(SepSun1)=1,IF(AND(YEAR(SepSun1+21)=CalendarYear,MONTH(SepSun1+21)=9),SepSun1+21,""),IF(AND(YEAR(SepSun1+28)=CalendarYear,MONTH(SepSun1+28)=9),SepSun1+28,""))</f>
        <v>43730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6">
        <f>IF(DAY(SepSun1)=1,IF(AND(YEAR(SepSun1+22)=CalendarYear,MONTH(SepSun1+22)=9),SepSun1+22,""),IF(AND(YEAR(SepSun1+29)=CalendarYear,MONTH(SepSun1+29)=9),SepSun1+29,""))</f>
        <v>43731</v>
      </c>
      <c r="C13" s="16">
        <f>IF(DAY(SepSun1)=1,IF(AND(YEAR(SepSun1+23)=CalendarYear,MONTH(SepSun1+23)=9),SepSun1+23,""),IF(AND(YEAR(SepSun1+30)=CalendarYear,MONTH(SepSun1+30)=9),SepSun1+30,""))</f>
        <v>43732</v>
      </c>
      <c r="D13" s="16">
        <f>IF(DAY(SepSun1)=1,IF(AND(YEAR(SepSun1+24)=CalendarYear,MONTH(SepSun1+24)=9),SepSun1+24,""),IF(AND(YEAR(SepSun1+31)=CalendarYear,MONTH(SepSun1+31)=9),SepSun1+31,""))</f>
        <v>43733</v>
      </c>
      <c r="E13" s="16">
        <f>IF(DAY(SepSun1)=1,IF(AND(YEAR(SepSun1+25)=CalendarYear,MONTH(SepSun1+25)=9),SepSun1+25,""),IF(AND(YEAR(SepSun1+32)=CalendarYear,MONTH(SepSun1+32)=9),SepSun1+32,""))</f>
        <v>43734</v>
      </c>
      <c r="F13" s="16">
        <f>IF(DAY(SepSun1)=1,IF(AND(YEAR(SepSun1+26)=CalendarYear,MONTH(SepSun1+26)=9),SepSun1+26,""),IF(AND(YEAR(SepSun1+33)=CalendarYear,MONTH(SepSun1+33)=9),SepSun1+33,""))</f>
        <v>43735</v>
      </c>
      <c r="G13" s="16">
        <f>IF(DAY(SepSun1)=1,IF(AND(YEAR(SepSun1+27)=CalendarYear,MONTH(SepSun1+27)=9),SepSun1+27,""),IF(AND(YEAR(SepSun1+34)=CalendarYear,MONTH(SepSun1+34)=9),SepSun1+34,""))</f>
        <v>43736</v>
      </c>
      <c r="H13" s="16">
        <f>IF(DAY(SepSun1)=1,IF(AND(YEAR(SepSun1+28)=CalendarYear,MONTH(SepSun1+28)=9),SepSun1+28,""),IF(AND(YEAR(SepSun1+35)=CalendarYear,MONTH(SepSun1+35)=9),SepSun1+35,""))</f>
        <v>43737</v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17">
        <f>IF(DAY(SepSun1)=1,IF(AND(YEAR(SepSun1+29)=CalendarYear,MONTH(SepSun1+29)=9),SepSun1+29,""),IF(AND(YEAR(SepSun1+36)=CalendarYear,MONTH(SepSun1+36)=9),SepSun1+36,""))</f>
        <v>43738</v>
      </c>
      <c r="C15" s="18" t="str">
        <f>IF(DAY(SepSun1)=1,IF(AND(YEAR(SepSun1+30)=CalendarYear,MONTH(SepSun1+30)=9),SepSun1+30,""),IF(AND(YEAR(SepSun1+37)=CalendarYear,MONTH(SepSun1+37)=9),SepSun1+37,""))</f>
        <v/>
      </c>
      <c r="D15" s="44" t="s">
        <v>8</v>
      </c>
      <c r="E15" s="45"/>
      <c r="F15" s="45"/>
      <c r="G15" s="45"/>
      <c r="H15" s="46"/>
      <c r="I15" s="3"/>
    </row>
    <row r="16" spans="1:18" ht="55.5" customHeight="1" x14ac:dyDescent="0.25">
      <c r="A16"/>
      <c r="B16" s="12"/>
      <c r="C16" s="12"/>
      <c r="D16" s="41"/>
      <c r="E16" s="42"/>
      <c r="F16" s="42"/>
      <c r="G16" s="42"/>
      <c r="H16" s="43"/>
      <c r="I16" s="3"/>
    </row>
    <row r="17" spans="3:5" ht="17.25" customHeight="1" x14ac:dyDescent="0.25"/>
    <row r="19" spans="3:5" ht="21" customHeight="1" x14ac:dyDescent="0.25">
      <c r="C19" s="6"/>
      <c r="D19" s="5"/>
      <c r="E19" s="4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69" orientation="landscape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0"/>
  <sheetViews>
    <sheetView showGridLines="0" tabSelected="1" zoomScale="86" zoomScaleNormal="86" zoomScalePageLayoutView="86" workbookViewId="0">
      <selection activeCell="H13" sqref="H13"/>
    </sheetView>
  </sheetViews>
  <sheetFormatPr defaultColWidth="8.7265625" defaultRowHeight="13.8" x14ac:dyDescent="0.25"/>
  <cols>
    <col min="1" max="1" width="3.1796875" style="1" customWidth="1"/>
    <col min="2" max="9" width="13.7265625" style="1" customWidth="1"/>
    <col min="10" max="10" width="12.7265625" style="1" customWidth="1"/>
    <col min="11" max="11" width="2.1796875" style="1" customWidth="1"/>
    <col min="12" max="12" width="11.7265625" style="1" customWidth="1"/>
    <col min="13" max="13" width="11.26953125" style="1" customWidth="1"/>
    <col min="14" max="16384" width="8.7265625" style="1"/>
  </cols>
  <sheetData>
    <row r="1" spans="1:18" ht="1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7" t="str">
        <f>UPPER(TEXT(DATE(CalendarYear,10,1),"mmmm åååå"))</f>
        <v>OKTOBER 2019</v>
      </c>
      <c r="C3" s="47"/>
      <c r="D3" s="47"/>
      <c r="E3" s="47"/>
      <c r="F3" s="47"/>
    </row>
    <row r="4" spans="1:18" customFormat="1" ht="29.25" customHeight="1" x14ac:dyDescent="0.25">
      <c r="B4" s="28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4" t="str">
        <f>IF(DAY(OctSun1)=1,"",IF(AND(YEAR(OctSun1+1)=CalendarYear,MONTH(OctSun1+1)=10),OctSun1+1,""))</f>
        <v/>
      </c>
      <c r="C5" s="14">
        <f>IF(DAY(OctSun1)=1,"",IF(AND(YEAR(OctSun1+2)=CalendarYear,MONTH(OctSun1+2)=10),OctSun1+2,""))</f>
        <v>43739</v>
      </c>
      <c r="D5" s="14">
        <f>IF(DAY(OctSun1)=1,"",IF(AND(YEAR(OctSun1+3)=CalendarYear,MONTH(OctSun1+3)=10),OctSun1+3,""))</f>
        <v>43740</v>
      </c>
      <c r="E5" s="14">
        <f>IF(DAY(OctSun1)=1,"",IF(AND(YEAR(OctSun1+4)=CalendarYear,MONTH(OctSun1+4)=10),OctSun1+4,""))</f>
        <v>43741</v>
      </c>
      <c r="F5" s="14">
        <f>IF(DAY(OctSun1)=1,"",IF(AND(YEAR(OctSun1+5)=CalendarYear,MONTH(OctSun1+5)=10),OctSun1+5,""))</f>
        <v>43742</v>
      </c>
      <c r="G5" s="14">
        <f>IF(DAY(OctSun1)=1,"",IF(AND(YEAR(OctSun1+6)=CalendarYear,MONTH(OctSun1+6)=10),OctSun1+6,""))</f>
        <v>43743</v>
      </c>
      <c r="H5" s="14">
        <f>IF(DAY(OctSun1)=1,IF(AND(YEAR(OctSun1)=CalendarYear,MONTH(OctSun1)=10),OctSun1,""),IF(AND(YEAR(OctSun1+7)=CalendarYear,MONTH(OctSun1+7)=10),OctSun1+7,""))</f>
        <v>43744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 t="s">
        <v>27</v>
      </c>
      <c r="H6" s="11"/>
      <c r="I6" s="3"/>
    </row>
    <row r="7" spans="1:18" ht="15" customHeight="1" x14ac:dyDescent="0.25">
      <c r="A7"/>
      <c r="B7" s="15">
        <f>IF(DAY(OctSun1)=1,IF(AND(YEAR(OctSun1+1)=CalendarYear,MONTH(OctSun1+1)=10),OctSun1+1,""),IF(AND(YEAR(OctSun1+8)=CalendarYear,MONTH(OctSun1+8)=10),OctSun1+8,""))</f>
        <v>43745</v>
      </c>
      <c r="C7" s="15">
        <f>IF(DAY(OctSun1)=1,IF(AND(YEAR(OctSun1+2)=CalendarYear,MONTH(OctSun1+2)=10),OctSun1+2,""),IF(AND(YEAR(OctSun1+9)=CalendarYear,MONTH(OctSun1+9)=10),OctSun1+9,""))</f>
        <v>43746</v>
      </c>
      <c r="D7" s="15">
        <f>IF(DAY(OctSun1)=1,IF(AND(YEAR(OctSun1+3)=CalendarYear,MONTH(OctSun1+3)=10),OctSun1+3,""),IF(AND(YEAR(OctSun1+10)=CalendarYear,MONTH(OctSun1+10)=10),OctSun1+10,""))</f>
        <v>43747</v>
      </c>
      <c r="E7" s="15">
        <f>IF(DAY(OctSun1)=1,IF(AND(YEAR(OctSun1+4)=CalendarYear,MONTH(OctSun1+4)=10),OctSun1+4,""),IF(AND(YEAR(OctSun1+11)=CalendarYear,MONTH(OctSun1+11)=10),OctSun1+11,""))</f>
        <v>43748</v>
      </c>
      <c r="F7" s="15">
        <f>IF(DAY(OctSun1)=1,IF(AND(YEAR(OctSun1+5)=CalendarYear,MONTH(OctSun1+5)=10),OctSun1+5,""),IF(AND(YEAR(OctSun1+12)=CalendarYear,MONTH(OctSun1+12)=10),OctSun1+12,""))</f>
        <v>43749</v>
      </c>
      <c r="G7" s="15">
        <f>IF(DAY(OctSun1)=1,IF(AND(YEAR(OctSun1+6)=CalendarYear,MONTH(OctSun1+6)=10),OctSun1+6,""),IF(AND(YEAR(OctSun1+13)=CalendarYear,MONTH(OctSun1+13)=10),OctSun1+13,""))</f>
        <v>43750</v>
      </c>
      <c r="H7" s="15">
        <f>IF(DAY(OctSun1)=1,IF(AND(YEAR(OctSun1+7)=CalendarYear,MONTH(OctSun1+7)=10),OctSun1+7,""),IF(AND(YEAR(OctSun1+14)=CalendarYear,MONTH(OctSun1+14)=10),OctSun1+14,""))</f>
        <v>43751</v>
      </c>
      <c r="I7" s="3"/>
    </row>
    <row r="8" spans="1:18" ht="55.5" customHeight="1" x14ac:dyDescent="0.25">
      <c r="A8"/>
      <c r="B8" s="12"/>
      <c r="C8" s="12"/>
      <c r="D8" s="12"/>
      <c r="E8" s="12"/>
      <c r="F8" s="40" t="s">
        <v>17</v>
      </c>
      <c r="G8" s="37" t="s">
        <v>18</v>
      </c>
      <c r="H8" s="37" t="s">
        <v>17</v>
      </c>
      <c r="I8" s="3"/>
    </row>
    <row r="9" spans="1:18" ht="15" customHeight="1" x14ac:dyDescent="0.25">
      <c r="A9"/>
      <c r="B9" s="16">
        <f>IF(DAY(OctSun1)=1,IF(AND(YEAR(OctSun1+8)=CalendarYear,MONTH(OctSun1+8)=10),OctSun1+8,""),IF(AND(YEAR(OctSun1+15)=CalendarYear,MONTH(OctSun1+15)=10),OctSun1+15,""))</f>
        <v>43752</v>
      </c>
      <c r="C9" s="16">
        <f>IF(DAY(OctSun1)=1,IF(AND(YEAR(OctSun1+9)=CalendarYear,MONTH(OctSun1+9)=10),OctSun1+9,""),IF(AND(YEAR(OctSun1+16)=CalendarYear,MONTH(OctSun1+16)=10),OctSun1+16,""))</f>
        <v>43753</v>
      </c>
      <c r="D9" s="16">
        <f>IF(DAY(OctSun1)=1,IF(AND(YEAR(OctSun1+10)=CalendarYear,MONTH(OctSun1+10)=10),OctSun1+10,""),IF(AND(YEAR(OctSun1+17)=CalendarYear,MONTH(OctSun1+17)=10),OctSun1+17,""))</f>
        <v>43754</v>
      </c>
      <c r="E9" s="16">
        <f>IF(DAY(OctSun1)=1,IF(AND(YEAR(OctSun1+11)=CalendarYear,MONTH(OctSun1+11)=10),OctSun1+11,""),IF(AND(YEAR(OctSun1+18)=CalendarYear,MONTH(OctSun1+18)=10),OctSun1+18,""))</f>
        <v>43755</v>
      </c>
      <c r="F9" s="16">
        <f>IF(DAY(OctSun1)=1,IF(AND(YEAR(OctSun1+12)=CalendarYear,MONTH(OctSun1+12)=10),OctSun1+12,""),IF(AND(YEAR(OctSun1+19)=CalendarYear,MONTH(OctSun1+19)=10),OctSun1+19,""))</f>
        <v>43756</v>
      </c>
      <c r="G9" s="16">
        <f>IF(DAY(OctSun1)=1,IF(AND(YEAR(OctSun1+13)=CalendarYear,MONTH(OctSun1+13)=10),OctSun1+13,""),IF(AND(YEAR(OctSun1+20)=CalendarYear,MONTH(OctSun1+20)=10),OctSun1+20,""))</f>
        <v>43757</v>
      </c>
      <c r="H9" s="16">
        <f>IF(DAY(OctSun1)=1,IF(AND(YEAR(OctSun1+14)=CalendarYear,MONTH(OctSun1+14)=10),OctSun1+14,""),IF(AND(YEAR(OctSun1+21)=CalendarYear,MONTH(OctSun1+21)=10),OctSun1+21,""))</f>
        <v>43758</v>
      </c>
      <c r="I9" s="3"/>
    </row>
    <row r="10" spans="1:18" ht="55.5" customHeight="1" x14ac:dyDescent="0.25">
      <c r="A10"/>
      <c r="B10" s="38" t="s">
        <v>19</v>
      </c>
      <c r="C10" s="38" t="s">
        <v>17</v>
      </c>
      <c r="D10" s="38" t="s">
        <v>19</v>
      </c>
      <c r="E10" s="38" t="s">
        <v>20</v>
      </c>
      <c r="F10" s="38" t="s">
        <v>17</v>
      </c>
      <c r="G10" s="39" t="s">
        <v>18</v>
      </c>
      <c r="H10" s="39" t="s">
        <v>17</v>
      </c>
      <c r="I10" s="3"/>
    </row>
    <row r="11" spans="1:18" ht="15" customHeight="1" x14ac:dyDescent="0.25">
      <c r="A11"/>
      <c r="B11" s="17">
        <f>IF(DAY(OctSun1)=1,IF(AND(YEAR(OctSun1+15)=CalendarYear,MONTH(OctSun1+15)=10),OctSun1+15,""),IF(AND(YEAR(OctSun1+22)=CalendarYear,MONTH(OctSun1+22)=10),OctSun1+22,""))</f>
        <v>43759</v>
      </c>
      <c r="C11" s="17">
        <f>IF(DAY(OctSun1)=1,IF(AND(YEAR(OctSun1+16)=CalendarYear,MONTH(OctSun1+16)=10),OctSun1+16,""),IF(AND(YEAR(OctSun1+23)=CalendarYear,MONTH(OctSun1+23)=10),OctSun1+23,""))</f>
        <v>43760</v>
      </c>
      <c r="D11" s="17">
        <f>IF(DAY(OctSun1)=1,IF(AND(YEAR(OctSun1+17)=CalendarYear,MONTH(OctSun1+17)=10),OctSun1+17,""),IF(AND(YEAR(OctSun1+24)=CalendarYear,MONTH(OctSun1+24)=10),OctSun1+24,""))</f>
        <v>43761</v>
      </c>
      <c r="E11" s="17">
        <f>IF(DAY(OctSun1)=1,IF(AND(YEAR(OctSun1+18)=CalendarYear,MONTH(OctSun1+18)=10),OctSun1+18,""),IF(AND(YEAR(OctSun1+25)=CalendarYear,MONTH(OctSun1+25)=10),OctSun1+25,""))</f>
        <v>43762</v>
      </c>
      <c r="F11" s="17">
        <f>IF(DAY(OctSun1)=1,IF(AND(YEAR(OctSun1+19)=CalendarYear,MONTH(OctSun1+19)=10),OctSun1+19,""),IF(AND(YEAR(OctSun1+26)=CalendarYear,MONTH(OctSun1+26)=10),OctSun1+26,""))</f>
        <v>43763</v>
      </c>
      <c r="G11" s="17">
        <f>IF(DAY(OctSun1)=1,IF(AND(YEAR(OctSun1+20)=CalendarYear,MONTH(OctSun1+20)=10),OctSun1+20,""),IF(AND(YEAR(OctSun1+27)=CalendarYear,MONTH(OctSun1+27)=10),OctSun1+27,""))</f>
        <v>43764</v>
      </c>
      <c r="H11" s="17">
        <f>IF(DAY(OctSun1)=1,IF(AND(YEAR(OctSun1+21)=CalendarYear,MONTH(OctSun1+21)=10),OctSun1+21,""),IF(AND(YEAR(OctSun1+28)=CalendarYear,MONTH(OctSun1+28)=10),OctSun1+28,""))</f>
        <v>43765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37" t="s">
        <v>28</v>
      </c>
      <c r="H12" s="37" t="s">
        <v>28</v>
      </c>
      <c r="I12" s="3"/>
    </row>
    <row r="13" spans="1:18" ht="15" customHeight="1" x14ac:dyDescent="0.25">
      <c r="A13"/>
      <c r="B13" s="16">
        <f>IF(DAY(OctSun1)=1,IF(AND(YEAR(OctSun1+22)=CalendarYear,MONTH(OctSun1+22)=10),OctSun1+22,""),IF(AND(YEAR(OctSun1+29)=CalendarYear,MONTH(OctSun1+29)=10),OctSun1+29,""))</f>
        <v>43766</v>
      </c>
      <c r="C13" s="16">
        <f>IF(DAY(OctSun1)=1,IF(AND(YEAR(OctSun1+23)=CalendarYear,MONTH(OctSun1+23)=10),OctSun1+23,""),IF(AND(YEAR(OctSun1+30)=CalendarYear,MONTH(OctSun1+30)=10),OctSun1+30,""))</f>
        <v>43767</v>
      </c>
      <c r="D13" s="16">
        <f>IF(DAY(OctSun1)=1,IF(AND(YEAR(OctSun1+24)=CalendarYear,MONTH(OctSun1+24)=10),OctSun1+24,""),IF(AND(YEAR(OctSun1+31)=CalendarYear,MONTH(OctSun1+31)=10),OctSun1+31,""))</f>
        <v>43768</v>
      </c>
      <c r="E13" s="16">
        <f>IF(DAY(OctSun1)=1,IF(AND(YEAR(OctSun1+25)=CalendarYear,MONTH(OctSun1+25)=10),OctSun1+25,""),IF(AND(YEAR(OctSun1+32)=CalendarYear,MONTH(OctSun1+32)=10),OctSun1+32,""))</f>
        <v>43769</v>
      </c>
      <c r="F13" s="16" t="str">
        <f>IF(DAY(OctSun1)=1,IF(AND(YEAR(OctSun1+26)=CalendarYear,MONTH(OctSun1+26)=10),OctSun1+26,""),IF(AND(YEAR(OctSun1+33)=CalendarYear,MONTH(OctSun1+33)=10),OctSun1+33,""))</f>
        <v/>
      </c>
      <c r="G13" s="16" t="str">
        <f>IF(DAY(OctSun1)=1,IF(AND(YEAR(OctSun1+27)=CalendarYear,MONTH(OctSun1+27)=10),OctSun1+27,""),IF(AND(YEAR(OctSun1+34)=CalendarYear,MONTH(OctSun1+34)=10),OctSun1+34,""))</f>
        <v/>
      </c>
      <c r="H13" s="16" t="str">
        <f>IF(DAY(OctSun1)=1,IF(AND(YEAR(OctSun1+28)=CalendarYear,MONTH(OctSun1+28)=10),OctSun1+28,""),IF(AND(YEAR(OctSun1+35)=CalendarYear,MONTH(OctSun1+35)=10),OctSun1+35,""))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17" t="str">
        <f>IF(DAY(OctSun1)=1,IF(AND(YEAR(OctSun1+29)=CalendarYear,MONTH(OctSun1+29)=10),OctSun1+29,""),IF(AND(YEAR(OctSun1+36)=CalendarYear,MONTH(OctSun1+36)=10),OctSun1+36,""))</f>
        <v/>
      </c>
      <c r="C15" s="18" t="str">
        <f>IF(DAY(OctSun1)=1,IF(AND(YEAR(OctSun1+30)=CalendarYear,MONTH(OctSun1+30)=10),OctSun1+30,""),IF(AND(YEAR(OctSun1+37)=CalendarYear,MONTH(OctSun1+37)=10),OctSun1+37,""))</f>
        <v/>
      </c>
      <c r="D15" s="44" t="s">
        <v>8</v>
      </c>
      <c r="E15" s="45"/>
      <c r="F15" s="45"/>
      <c r="G15" s="45"/>
      <c r="H15" s="46"/>
      <c r="I15" s="3"/>
    </row>
    <row r="16" spans="1:18" ht="55.5" customHeight="1" x14ac:dyDescent="0.25">
      <c r="A16"/>
      <c r="B16" s="12"/>
      <c r="C16" s="12"/>
      <c r="D16" s="41"/>
      <c r="E16" s="42"/>
      <c r="F16" s="42"/>
      <c r="G16" s="42"/>
      <c r="H16" s="43"/>
      <c r="I16" s="3"/>
    </row>
    <row r="17" spans="3:5" ht="17.25" customHeight="1" x14ac:dyDescent="0.25"/>
    <row r="19" spans="3:5" ht="21" customHeight="1" x14ac:dyDescent="0.25">
      <c r="C19" s="6"/>
      <c r="D19" s="5"/>
      <c r="E19" s="4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69" orientation="landscape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0"/>
  <sheetViews>
    <sheetView showGridLines="0" zoomScale="86" zoomScaleNormal="86" zoomScalePageLayoutView="86" workbookViewId="0">
      <selection activeCell="G3" sqref="G3"/>
    </sheetView>
  </sheetViews>
  <sheetFormatPr defaultColWidth="8.7265625" defaultRowHeight="13.8" x14ac:dyDescent="0.25"/>
  <cols>
    <col min="1" max="1" width="3.1796875" style="1" customWidth="1"/>
    <col min="2" max="9" width="13.7265625" style="1" customWidth="1"/>
    <col min="10" max="10" width="12.7265625" style="1" customWidth="1"/>
    <col min="11" max="11" width="2.1796875" style="1" customWidth="1"/>
    <col min="12" max="12" width="11.7265625" style="1" customWidth="1"/>
    <col min="13" max="13" width="11.26953125" style="1" customWidth="1"/>
    <col min="14" max="16384" width="8.7265625" style="1"/>
  </cols>
  <sheetData>
    <row r="1" spans="1:18" ht="1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7" t="str">
        <f>UPPER(TEXT(DATE(CalendarYear,11,1),"mmmm åååå"))</f>
        <v>NOVEMBER 2019</v>
      </c>
      <c r="C3" s="47"/>
      <c r="D3" s="47"/>
      <c r="E3" s="47"/>
      <c r="F3" s="47"/>
    </row>
    <row r="4" spans="1:18" customFormat="1" ht="29.25" customHeight="1" x14ac:dyDescent="0.25">
      <c r="B4" s="31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3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4" t="str">
        <f>IF(DAY(NovSun1)=1,"",IF(AND(YEAR(NovSun1+1)=CalendarYear,MONTH(NovSun1+1)=11),NovSun1+1,""))</f>
        <v/>
      </c>
      <c r="C5" s="14" t="str">
        <f>IF(DAY(NovSun1)=1,"",IF(AND(YEAR(NovSun1+2)=CalendarYear,MONTH(NovSun1+2)=11),NovSun1+2,""))</f>
        <v/>
      </c>
      <c r="D5" s="14" t="str">
        <f>IF(DAY(NovSun1)=1,"",IF(AND(YEAR(NovSun1+3)=CalendarYear,MONTH(NovSun1+3)=11),NovSun1+3,""))</f>
        <v/>
      </c>
      <c r="E5" s="14" t="str">
        <f>IF(DAY(NovSun1)=1,"",IF(AND(YEAR(NovSun1+4)=CalendarYear,MONTH(NovSun1+4)=11),NovSun1+4,""))</f>
        <v/>
      </c>
      <c r="F5" s="14">
        <f>IF(DAY(NovSun1)=1,"",IF(AND(YEAR(NovSun1+5)=CalendarYear,MONTH(NovSun1+5)=11),NovSun1+5,""))</f>
        <v>43770</v>
      </c>
      <c r="G5" s="14">
        <f>IF(DAY(NovSun1)=1,"",IF(AND(YEAR(NovSun1+6)=CalendarYear,MONTH(NovSun1+6)=11),NovSun1+6,""))</f>
        <v>43771</v>
      </c>
      <c r="H5" s="14">
        <f>IF(DAY(NovSun1)=1,IF(AND(YEAR(NovSun1)=CalendarYear,MONTH(NovSun1)=11),NovSun1,""),IF(AND(YEAR(NovSun1+7)=CalendarYear,MONTH(NovSun1+7)=11),NovSun1+7,""))</f>
        <v>43772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38" t="s">
        <v>25</v>
      </c>
      <c r="G6" s="39" t="s">
        <v>25</v>
      </c>
      <c r="H6" s="11"/>
      <c r="I6" s="3"/>
    </row>
    <row r="7" spans="1:18" ht="15" customHeight="1" x14ac:dyDescent="0.25">
      <c r="A7"/>
      <c r="B7" s="15">
        <f>IF(DAY(NovSun1)=1,IF(AND(YEAR(NovSun1+1)=CalendarYear,MONTH(NovSun1+1)=11),NovSun1+1,""),IF(AND(YEAR(NovSun1+8)=CalendarYear,MONTH(NovSun1+8)=11),NovSun1+8,""))</f>
        <v>43773</v>
      </c>
      <c r="C7" s="15">
        <f>IF(DAY(NovSun1)=1,IF(AND(YEAR(NovSun1+2)=CalendarYear,MONTH(NovSun1+2)=11),NovSun1+2,""),IF(AND(YEAR(NovSun1+9)=CalendarYear,MONTH(NovSun1+9)=11),NovSun1+9,""))</f>
        <v>43774</v>
      </c>
      <c r="D7" s="15">
        <f>IF(DAY(NovSun1)=1,IF(AND(YEAR(NovSun1+3)=CalendarYear,MONTH(NovSun1+3)=11),NovSun1+3,""),IF(AND(YEAR(NovSun1+10)=CalendarYear,MONTH(NovSun1+10)=11),NovSun1+10,""))</f>
        <v>43775</v>
      </c>
      <c r="E7" s="15">
        <f>IF(DAY(NovSun1)=1,IF(AND(YEAR(NovSun1+4)=CalendarYear,MONTH(NovSun1+4)=11),NovSun1+4,""),IF(AND(YEAR(NovSun1+11)=CalendarYear,MONTH(NovSun1+11)=11),NovSun1+11,""))</f>
        <v>43776</v>
      </c>
      <c r="F7" s="15">
        <f>IF(DAY(NovSun1)=1,IF(AND(YEAR(NovSun1+5)=CalendarYear,MONTH(NovSun1+5)=11),NovSun1+5,""),IF(AND(YEAR(NovSun1+12)=CalendarYear,MONTH(NovSun1+12)=11),NovSun1+12,""))</f>
        <v>43777</v>
      </c>
      <c r="G7" s="15">
        <f>IF(DAY(NovSun1)=1,IF(AND(YEAR(NovSun1+6)=CalendarYear,MONTH(NovSun1+6)=11),NovSun1+6,""),IF(AND(YEAR(NovSun1+13)=CalendarYear,MONTH(NovSun1+13)=11),NovSun1+13,""))</f>
        <v>43778</v>
      </c>
      <c r="H7" s="15">
        <f>IF(DAY(NovSun1)=1,IF(AND(YEAR(NovSun1+7)=CalendarYear,MONTH(NovSun1+7)=11),NovSun1+7,""),IF(AND(YEAR(NovSun1+14)=CalendarYear,MONTH(NovSun1+14)=11),NovSun1+14,""))</f>
        <v>43779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6">
        <f>IF(DAY(NovSun1)=1,IF(AND(YEAR(NovSun1+8)=CalendarYear,MONTH(NovSun1+8)=11),NovSun1+8,""),IF(AND(YEAR(NovSun1+15)=CalendarYear,MONTH(NovSun1+15)=11),NovSun1+15,""))</f>
        <v>43780</v>
      </c>
      <c r="C9" s="16">
        <f>IF(DAY(NovSun1)=1,IF(AND(YEAR(NovSun1+9)=CalendarYear,MONTH(NovSun1+9)=11),NovSun1+9,""),IF(AND(YEAR(NovSun1+16)=CalendarYear,MONTH(NovSun1+16)=11),NovSun1+16,""))</f>
        <v>43781</v>
      </c>
      <c r="D9" s="16">
        <f>IF(DAY(NovSun1)=1,IF(AND(YEAR(NovSun1+10)=CalendarYear,MONTH(NovSun1+10)=11),NovSun1+10,""),IF(AND(YEAR(NovSun1+17)=CalendarYear,MONTH(NovSun1+17)=11),NovSun1+17,""))</f>
        <v>43782</v>
      </c>
      <c r="E9" s="16">
        <f>IF(DAY(NovSun1)=1,IF(AND(YEAR(NovSun1+11)=CalendarYear,MONTH(NovSun1+11)=11),NovSun1+11,""),IF(AND(YEAR(NovSun1+18)=CalendarYear,MONTH(NovSun1+18)=11),NovSun1+18,""))</f>
        <v>43783</v>
      </c>
      <c r="F9" s="16">
        <f>IF(DAY(NovSun1)=1,IF(AND(YEAR(NovSun1+12)=CalendarYear,MONTH(NovSun1+12)=11),NovSun1+12,""),IF(AND(YEAR(NovSun1+19)=CalendarYear,MONTH(NovSun1+19)=11),NovSun1+19,""))</f>
        <v>43784</v>
      </c>
      <c r="G9" s="16">
        <f>IF(DAY(NovSun1)=1,IF(AND(YEAR(NovSun1+13)=CalendarYear,MONTH(NovSun1+13)=11),NovSun1+13,""),IF(AND(YEAR(NovSun1+20)=CalendarYear,MONTH(NovSun1+20)=11),NovSun1+20,""))</f>
        <v>43785</v>
      </c>
      <c r="H9" s="16">
        <f>IF(DAY(NovSun1)=1,IF(AND(YEAR(NovSun1+14)=CalendarYear,MONTH(NovSun1+14)=11),NovSun1+14,""),IF(AND(YEAR(NovSun1+21)=CalendarYear,MONTH(NovSun1+21)=11),NovSun1+21,""))</f>
        <v>43786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39" t="s">
        <v>13</v>
      </c>
      <c r="I10" s="3"/>
    </row>
    <row r="11" spans="1:18" ht="15" customHeight="1" x14ac:dyDescent="0.25">
      <c r="A11"/>
      <c r="B11" s="17">
        <f>IF(DAY(NovSun1)=1,IF(AND(YEAR(NovSun1+15)=CalendarYear,MONTH(NovSun1+15)=11),NovSun1+15,""),IF(AND(YEAR(NovSun1+22)=CalendarYear,MONTH(NovSun1+22)=11),NovSun1+22,""))</f>
        <v>43787</v>
      </c>
      <c r="C11" s="17">
        <f>IF(DAY(NovSun1)=1,IF(AND(YEAR(NovSun1+16)=CalendarYear,MONTH(NovSun1+16)=11),NovSun1+16,""),IF(AND(YEAR(NovSun1+23)=CalendarYear,MONTH(NovSun1+23)=11),NovSun1+23,""))</f>
        <v>43788</v>
      </c>
      <c r="D11" s="17">
        <f>IF(DAY(NovSun1)=1,IF(AND(YEAR(NovSun1+17)=CalendarYear,MONTH(NovSun1+17)=11),NovSun1+17,""),IF(AND(YEAR(NovSun1+24)=CalendarYear,MONTH(NovSun1+24)=11),NovSun1+24,""))</f>
        <v>43789</v>
      </c>
      <c r="E11" s="17">
        <f>IF(DAY(NovSun1)=1,IF(AND(YEAR(NovSun1+18)=CalendarYear,MONTH(NovSun1+18)=11),NovSun1+18,""),IF(AND(YEAR(NovSun1+25)=CalendarYear,MONTH(NovSun1+25)=11),NovSun1+25,""))</f>
        <v>43790</v>
      </c>
      <c r="F11" s="17">
        <f>IF(DAY(NovSun1)=1,IF(AND(YEAR(NovSun1+19)=CalendarYear,MONTH(NovSun1+19)=11),NovSun1+19,""),IF(AND(YEAR(NovSun1+26)=CalendarYear,MONTH(NovSun1+26)=11),NovSun1+26,""))</f>
        <v>43791</v>
      </c>
      <c r="G11" s="17">
        <f>IF(DAY(NovSun1)=1,IF(AND(YEAR(NovSun1+20)=CalendarYear,MONTH(NovSun1+20)=11),NovSun1+20,""),IF(AND(YEAR(NovSun1+27)=CalendarYear,MONTH(NovSun1+27)=11),NovSun1+27,""))</f>
        <v>43792</v>
      </c>
      <c r="H11" s="17">
        <f>IF(DAY(NovSun1)=1,IF(AND(YEAR(NovSun1+21)=CalendarYear,MONTH(NovSun1+21)=11),NovSun1+21,""),IF(AND(YEAR(NovSun1+28)=CalendarYear,MONTH(NovSun1+28)=11),NovSun1+28,""))</f>
        <v>43793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6">
        <f>IF(DAY(NovSun1)=1,IF(AND(YEAR(NovSun1+22)=CalendarYear,MONTH(NovSun1+22)=11),NovSun1+22,""),IF(AND(YEAR(NovSun1+29)=CalendarYear,MONTH(NovSun1+29)=11),NovSun1+29,""))</f>
        <v>43794</v>
      </c>
      <c r="C13" s="16">
        <f>IF(DAY(NovSun1)=1,IF(AND(YEAR(NovSun1+23)=CalendarYear,MONTH(NovSun1+23)=11),NovSun1+23,""),IF(AND(YEAR(NovSun1+30)=CalendarYear,MONTH(NovSun1+30)=11),NovSun1+30,""))</f>
        <v>43795</v>
      </c>
      <c r="D13" s="16">
        <f>IF(DAY(NovSun1)=1,IF(AND(YEAR(NovSun1+24)=CalendarYear,MONTH(NovSun1+24)=11),NovSun1+24,""),IF(AND(YEAR(NovSun1+31)=CalendarYear,MONTH(NovSun1+31)=11),NovSun1+31,""))</f>
        <v>43796</v>
      </c>
      <c r="E13" s="16">
        <f>IF(DAY(NovSun1)=1,IF(AND(YEAR(NovSun1+25)=CalendarYear,MONTH(NovSun1+25)=11),NovSun1+25,""),IF(AND(YEAR(NovSun1+32)=CalendarYear,MONTH(NovSun1+32)=11),NovSun1+32,""))</f>
        <v>43797</v>
      </c>
      <c r="F13" s="16">
        <f>IF(DAY(NovSun1)=1,IF(AND(YEAR(NovSun1+26)=CalendarYear,MONTH(NovSun1+26)=11),NovSun1+26,""),IF(AND(YEAR(NovSun1+33)=CalendarYear,MONTH(NovSun1+33)=11),NovSun1+33,""))</f>
        <v>43798</v>
      </c>
      <c r="G13" s="16">
        <f>IF(DAY(NovSun1)=1,IF(AND(YEAR(NovSun1+27)=CalendarYear,MONTH(NovSun1+27)=11),NovSun1+27,""),IF(AND(YEAR(NovSun1+34)=CalendarYear,MONTH(NovSun1+34)=11),NovSun1+34,""))</f>
        <v>43799</v>
      </c>
      <c r="H13" s="16" t="str">
        <f>IF(DAY(NovSun1)=1,IF(AND(YEAR(NovSun1+28)=CalendarYear,MONTH(NovSun1+28)=11),NovSun1+28,""),IF(AND(YEAR(NovSun1+35)=CalendarYear,MONTH(NovSun1+35)=11),NovSun1+35,""))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38" t="s">
        <v>15</v>
      </c>
      <c r="G14" s="39" t="s">
        <v>16</v>
      </c>
      <c r="H14" s="11"/>
      <c r="I14" s="3"/>
    </row>
    <row r="15" spans="1:18" ht="15" customHeight="1" x14ac:dyDescent="0.25">
      <c r="A15"/>
      <c r="B15" s="17" t="str">
        <f>IF(DAY(NovSun1)=1,IF(AND(YEAR(NovSun1+29)=CalendarYear,MONTH(NovSun1+29)=11),NovSun1+29,""),IF(AND(YEAR(NovSun1+36)=CalendarYear,MONTH(NovSun1+36)=11),NovSun1+36,""))</f>
        <v/>
      </c>
      <c r="C15" s="18" t="str">
        <f>IF(DAY(NovSun1)=1,IF(AND(YEAR(NovSun1+30)=CalendarYear,MONTH(NovSun1+30)=11),NovSun1+30,""),IF(AND(YEAR(NovSun1+37)=CalendarYear,MONTH(NovSun1+37)=11),NovSun1+37,""))</f>
        <v/>
      </c>
      <c r="D15" s="44" t="s">
        <v>8</v>
      </c>
      <c r="E15" s="45"/>
      <c r="F15" s="45"/>
      <c r="G15" s="45"/>
      <c r="H15" s="46"/>
      <c r="I15" s="3"/>
    </row>
    <row r="16" spans="1:18" ht="55.5" customHeight="1" x14ac:dyDescent="0.25">
      <c r="A16"/>
      <c r="B16" s="12"/>
      <c r="C16" s="12"/>
      <c r="D16" s="51" t="s">
        <v>14</v>
      </c>
      <c r="E16" s="52"/>
      <c r="F16" s="52"/>
      <c r="G16" s="52"/>
      <c r="H16" s="53"/>
      <c r="I16" s="3"/>
    </row>
    <row r="17" spans="3:5" ht="17.25" customHeight="1" x14ac:dyDescent="0.25"/>
    <row r="19" spans="3:5" ht="21" customHeight="1" x14ac:dyDescent="0.25">
      <c r="C19" s="6"/>
      <c r="D19" s="5"/>
      <c r="E19" s="4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69" orientation="landscape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0"/>
  <sheetViews>
    <sheetView showGridLines="0" zoomScale="86" zoomScaleNormal="86" zoomScalePageLayoutView="86" workbookViewId="0">
      <selection activeCell="I10" sqref="I10"/>
    </sheetView>
  </sheetViews>
  <sheetFormatPr defaultColWidth="8.7265625" defaultRowHeight="13.8" x14ac:dyDescent="0.25"/>
  <cols>
    <col min="1" max="1" width="3.1796875" style="1" customWidth="1"/>
    <col min="2" max="9" width="13.7265625" style="1" customWidth="1"/>
    <col min="10" max="10" width="12.7265625" style="1" customWidth="1"/>
    <col min="11" max="11" width="2.1796875" style="1" customWidth="1"/>
    <col min="12" max="12" width="11.7265625" style="1" customWidth="1"/>
    <col min="13" max="13" width="11.26953125" style="1" customWidth="1"/>
    <col min="14" max="16384" width="8.7265625" style="1"/>
  </cols>
  <sheetData>
    <row r="1" spans="1:18" ht="1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7" t="str">
        <f>UPPER(TEXT(DATE(CalendarYear,12,1),"mmmm åååå"))</f>
        <v>DECEMBER 2019</v>
      </c>
      <c r="C3" s="47"/>
      <c r="D3" s="47"/>
      <c r="E3" s="47"/>
      <c r="F3" s="47"/>
    </row>
    <row r="4" spans="1:18" customFormat="1" ht="29.25" customHeight="1" x14ac:dyDescent="0.25">
      <c r="B4" s="34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6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4" t="str">
        <f>IF(DAY(DecSun1)=1,"",IF(AND(YEAR(DecSun1+1)=CalendarYear,MONTH(DecSun1+1)=12),DecSun1+1,""))</f>
        <v/>
      </c>
      <c r="C5" s="14" t="str">
        <f>IF(DAY(DecSun1)=1,"",IF(AND(YEAR(DecSun1+2)=CalendarYear,MONTH(DecSun1+2)=12),DecSun1+2,""))</f>
        <v/>
      </c>
      <c r="D5" s="14" t="str">
        <f>IF(DAY(DecSun1)=1,"",IF(AND(YEAR(DecSun1+3)=CalendarYear,MONTH(DecSun1+3)=12),DecSun1+3,""))</f>
        <v/>
      </c>
      <c r="E5" s="14" t="str">
        <f>IF(DAY(DecSun1)=1,"",IF(AND(YEAR(DecSun1+4)=CalendarYear,MONTH(DecSun1+4)=12),DecSun1+4,""))</f>
        <v/>
      </c>
      <c r="F5" s="14" t="str">
        <f>IF(DAY(DecSun1)=1,"",IF(AND(YEAR(DecSun1+5)=CalendarYear,MONTH(DecSun1+5)=12),DecSun1+5,""))</f>
        <v/>
      </c>
      <c r="G5" s="14" t="str">
        <f>IF(DAY(DecSun1)=1,"",IF(AND(YEAR(DecSun1+6)=CalendarYear,MONTH(DecSun1+6)=12),DecSun1+6,""))</f>
        <v/>
      </c>
      <c r="H5" s="14">
        <f>IF(DAY(DecSun1)=1,IF(AND(YEAR(DecSun1)=CalendarYear,MONTH(DecSun1)=12),DecSun1,""),IF(AND(YEAR(DecSun1+7)=CalendarYear,MONTH(DecSun1+7)=12),DecSun1+7,""))</f>
        <v>43800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39" t="s">
        <v>16</v>
      </c>
      <c r="I6" s="3"/>
    </row>
    <row r="7" spans="1:18" ht="15" customHeight="1" x14ac:dyDescent="0.25">
      <c r="A7"/>
      <c r="B7" s="15">
        <f>IF(DAY(DecSun1)=1,IF(AND(YEAR(DecSun1+1)=CalendarYear,MONTH(DecSun1+1)=12),DecSun1+1,""),IF(AND(YEAR(DecSun1+8)=CalendarYear,MONTH(DecSun1+8)=12),DecSun1+8,""))</f>
        <v>43801</v>
      </c>
      <c r="C7" s="15">
        <f>IF(DAY(DecSun1)=1,IF(AND(YEAR(DecSun1+2)=CalendarYear,MONTH(DecSun1+2)=12),DecSun1+2,""),IF(AND(YEAR(DecSun1+9)=CalendarYear,MONTH(DecSun1+9)=12),DecSun1+9,""))</f>
        <v>43802</v>
      </c>
      <c r="D7" s="15">
        <f>IF(DAY(DecSun1)=1,IF(AND(YEAR(DecSun1+3)=CalendarYear,MONTH(DecSun1+3)=12),DecSun1+3,""),IF(AND(YEAR(DecSun1+10)=CalendarYear,MONTH(DecSun1+10)=12),DecSun1+10,""))</f>
        <v>43803</v>
      </c>
      <c r="E7" s="15">
        <f>IF(DAY(DecSun1)=1,IF(AND(YEAR(DecSun1+4)=CalendarYear,MONTH(DecSun1+4)=12),DecSun1+4,""),IF(AND(YEAR(DecSun1+11)=CalendarYear,MONTH(DecSun1+11)=12),DecSun1+11,""))</f>
        <v>43804</v>
      </c>
      <c r="F7" s="15">
        <f>IF(DAY(DecSun1)=1,IF(AND(YEAR(DecSun1+5)=CalendarYear,MONTH(DecSun1+5)=12),DecSun1+5,""),IF(AND(YEAR(DecSun1+12)=CalendarYear,MONTH(DecSun1+12)=12),DecSun1+12,""))</f>
        <v>43805</v>
      </c>
      <c r="G7" s="15">
        <f>IF(DAY(DecSun1)=1,IF(AND(YEAR(DecSun1+6)=CalendarYear,MONTH(DecSun1+6)=12),DecSun1+6,""),IF(AND(YEAR(DecSun1+13)=CalendarYear,MONTH(DecSun1+13)=12),DecSun1+13,""))</f>
        <v>43806</v>
      </c>
      <c r="H7" s="15">
        <f>IF(DAY(DecSun1)=1,IF(AND(YEAR(DecSun1+7)=CalendarYear,MONTH(DecSun1+7)=12),DecSun1+7,""),IF(AND(YEAR(DecSun1+14)=CalendarYear,MONTH(DecSun1+14)=12),DecSun1+14,""))</f>
        <v>43807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6">
        <f>IF(DAY(DecSun1)=1,IF(AND(YEAR(DecSun1+8)=CalendarYear,MONTH(DecSun1+8)=12),DecSun1+8,""),IF(AND(YEAR(DecSun1+15)=CalendarYear,MONTH(DecSun1+15)=12),DecSun1+15,""))</f>
        <v>43808</v>
      </c>
      <c r="C9" s="16">
        <f>IF(DAY(DecSun1)=1,IF(AND(YEAR(DecSun1+9)=CalendarYear,MONTH(DecSun1+9)=12),DecSun1+9,""),IF(AND(YEAR(DecSun1+16)=CalendarYear,MONTH(DecSun1+16)=12),DecSun1+16,""))</f>
        <v>43809</v>
      </c>
      <c r="D9" s="16">
        <f>IF(DAY(DecSun1)=1,IF(AND(YEAR(DecSun1+10)=CalendarYear,MONTH(DecSun1+10)=12),DecSun1+10,""),IF(AND(YEAR(DecSun1+17)=CalendarYear,MONTH(DecSun1+17)=12),DecSun1+17,""))</f>
        <v>43810</v>
      </c>
      <c r="E9" s="16">
        <f>IF(DAY(DecSun1)=1,IF(AND(YEAR(DecSun1+11)=CalendarYear,MONTH(DecSun1+11)=12),DecSun1+11,""),IF(AND(YEAR(DecSun1+18)=CalendarYear,MONTH(DecSun1+18)=12),DecSun1+18,""))</f>
        <v>43811</v>
      </c>
      <c r="F9" s="16">
        <f>IF(DAY(DecSun1)=1,IF(AND(YEAR(DecSun1+12)=CalendarYear,MONTH(DecSun1+12)=12),DecSun1+12,""),IF(AND(YEAR(DecSun1+19)=CalendarYear,MONTH(DecSun1+19)=12),DecSun1+19,""))</f>
        <v>43812</v>
      </c>
      <c r="G9" s="16">
        <f>IF(DAY(DecSun1)=1,IF(AND(YEAR(DecSun1+13)=CalendarYear,MONTH(DecSun1+13)=12),DecSun1+13,""),IF(AND(YEAR(DecSun1+20)=CalendarYear,MONTH(DecSun1+20)=12),DecSun1+20,""))</f>
        <v>43813</v>
      </c>
      <c r="H9" s="16">
        <f>IF(DAY(DecSun1)=1,IF(AND(YEAR(DecSun1+14)=CalendarYear,MONTH(DecSun1+14)=12),DecSun1+14,""),IF(AND(YEAR(DecSun1+21)=CalendarYear,MONTH(DecSun1+21)=12),DecSun1+21,""))</f>
        <v>43814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39" t="s">
        <v>26</v>
      </c>
      <c r="H10" s="11"/>
      <c r="I10" s="3"/>
    </row>
    <row r="11" spans="1:18" ht="15" customHeight="1" x14ac:dyDescent="0.25">
      <c r="A11"/>
      <c r="B11" s="17">
        <f>IF(DAY(DecSun1)=1,IF(AND(YEAR(DecSun1+15)=CalendarYear,MONTH(DecSun1+15)=12),DecSun1+15,""),IF(AND(YEAR(DecSun1+22)=CalendarYear,MONTH(DecSun1+22)=12),DecSun1+22,""))</f>
        <v>43815</v>
      </c>
      <c r="C11" s="17">
        <f>IF(DAY(DecSun1)=1,IF(AND(YEAR(DecSun1+16)=CalendarYear,MONTH(DecSun1+16)=12),DecSun1+16,""),IF(AND(YEAR(DecSun1+23)=CalendarYear,MONTH(DecSun1+23)=12),DecSun1+23,""))</f>
        <v>43816</v>
      </c>
      <c r="D11" s="17">
        <f>IF(DAY(DecSun1)=1,IF(AND(YEAR(DecSun1+17)=CalendarYear,MONTH(DecSun1+17)=12),DecSun1+17,""),IF(AND(YEAR(DecSun1+24)=CalendarYear,MONTH(DecSun1+24)=12),DecSun1+24,""))</f>
        <v>43817</v>
      </c>
      <c r="E11" s="17">
        <f>IF(DAY(DecSun1)=1,IF(AND(YEAR(DecSun1+18)=CalendarYear,MONTH(DecSun1+18)=12),DecSun1+18,""),IF(AND(YEAR(DecSun1+25)=CalendarYear,MONTH(DecSun1+25)=12),DecSun1+25,""))</f>
        <v>43818</v>
      </c>
      <c r="F11" s="17">
        <f>IF(DAY(DecSun1)=1,IF(AND(YEAR(DecSun1+19)=CalendarYear,MONTH(DecSun1+19)=12),DecSun1+19,""),IF(AND(YEAR(DecSun1+26)=CalendarYear,MONTH(DecSun1+26)=12),DecSun1+26,""))</f>
        <v>43819</v>
      </c>
      <c r="G11" s="17">
        <f>IF(DAY(DecSun1)=1,IF(AND(YEAR(DecSun1+20)=CalendarYear,MONTH(DecSun1+20)=12),DecSun1+20,""),IF(AND(YEAR(DecSun1+27)=CalendarYear,MONTH(DecSun1+27)=12),DecSun1+27,""))</f>
        <v>43820</v>
      </c>
      <c r="H11" s="17">
        <f>IF(DAY(DecSun1)=1,IF(AND(YEAR(DecSun1+21)=CalendarYear,MONTH(DecSun1+21)=12),DecSun1+21,""),IF(AND(YEAR(DecSun1+28)=CalendarYear,MONTH(DecSun1+28)=12),DecSun1+28,""))</f>
        <v>43821</v>
      </c>
      <c r="I11" s="3"/>
    </row>
    <row r="12" spans="1:18" ht="55.5" customHeight="1" x14ac:dyDescent="0.25">
      <c r="A12"/>
      <c r="B12" s="12"/>
      <c r="C12" s="12"/>
      <c r="D12" s="12"/>
      <c r="E12" s="12"/>
      <c r="F12" s="40" t="s">
        <v>21</v>
      </c>
      <c r="G12" s="37" t="s">
        <v>23</v>
      </c>
      <c r="H12" s="37" t="s">
        <v>22</v>
      </c>
      <c r="I12" s="3"/>
    </row>
    <row r="13" spans="1:18" ht="15" customHeight="1" x14ac:dyDescent="0.25">
      <c r="A13"/>
      <c r="B13" s="16">
        <f>IF(DAY(DecSun1)=1,IF(AND(YEAR(DecSun1+22)=CalendarYear,MONTH(DecSun1+22)=12),DecSun1+22,""),IF(AND(YEAR(DecSun1+29)=CalendarYear,MONTH(DecSun1+29)=12),DecSun1+29,""))</f>
        <v>43822</v>
      </c>
      <c r="C13" s="16">
        <f>IF(DAY(DecSun1)=1,IF(AND(YEAR(DecSun1+23)=CalendarYear,MONTH(DecSun1+23)=12),DecSun1+23,""),IF(AND(YEAR(DecSun1+30)=CalendarYear,MONTH(DecSun1+30)=12),DecSun1+30,""))</f>
        <v>43823</v>
      </c>
      <c r="D13" s="16">
        <f>IF(DAY(DecSun1)=1,IF(AND(YEAR(DecSun1+24)=CalendarYear,MONTH(DecSun1+24)=12),DecSun1+24,""),IF(AND(YEAR(DecSun1+31)=CalendarYear,MONTH(DecSun1+31)=12),DecSun1+31,""))</f>
        <v>43824</v>
      </c>
      <c r="E13" s="16">
        <f>IF(DAY(DecSun1)=1,IF(AND(YEAR(DecSun1+25)=CalendarYear,MONTH(DecSun1+25)=12),DecSun1+25,""),IF(AND(YEAR(DecSun1+32)=CalendarYear,MONTH(DecSun1+32)=12),DecSun1+32,""))</f>
        <v>43825</v>
      </c>
      <c r="F13" s="16">
        <f>IF(DAY(DecSun1)=1,IF(AND(YEAR(DecSun1+26)=CalendarYear,MONTH(DecSun1+26)=12),DecSun1+26,""),IF(AND(YEAR(DecSun1+33)=CalendarYear,MONTH(DecSun1+33)=12),DecSun1+33,""))</f>
        <v>43826</v>
      </c>
      <c r="G13" s="16">
        <f>IF(DAY(DecSun1)=1,IF(AND(YEAR(DecSun1+27)=CalendarYear,MONTH(DecSun1+27)=12),DecSun1+27,""),IF(AND(YEAR(DecSun1+34)=CalendarYear,MONTH(DecSun1+34)=12),DecSun1+34,""))</f>
        <v>43827</v>
      </c>
      <c r="H13" s="16">
        <f>IF(DAY(DecSun1)=1,IF(AND(YEAR(DecSun1+28)=CalendarYear,MONTH(DecSun1+28)=12),DecSun1+28,""),IF(AND(YEAR(DecSun1+35)=CalendarYear,MONTH(DecSun1+35)=12),DecSun1+35,""))</f>
        <v>43828</v>
      </c>
      <c r="I13" s="3"/>
    </row>
    <row r="14" spans="1:18" ht="55.5" customHeight="1" x14ac:dyDescent="0.25">
      <c r="A14"/>
      <c r="B14" s="38" t="s">
        <v>22</v>
      </c>
      <c r="C14" s="38" t="s">
        <v>22</v>
      </c>
      <c r="D14" s="38" t="s">
        <v>22</v>
      </c>
      <c r="E14" s="38" t="s">
        <v>22</v>
      </c>
      <c r="F14" s="38" t="s">
        <v>22</v>
      </c>
      <c r="G14" s="39" t="s">
        <v>22</v>
      </c>
      <c r="H14" s="39" t="s">
        <v>22</v>
      </c>
      <c r="I14" s="3"/>
    </row>
    <row r="15" spans="1:18" ht="15" customHeight="1" x14ac:dyDescent="0.25">
      <c r="A15"/>
      <c r="B15" s="17">
        <f>IF(DAY(DecSun1)=1,IF(AND(YEAR(DecSun1+29)=CalendarYear,MONTH(DecSun1+29)=12),DecSun1+29,""),IF(AND(YEAR(DecSun1+36)=CalendarYear,MONTH(DecSun1+36)=12),DecSun1+36,""))</f>
        <v>43829</v>
      </c>
      <c r="C15" s="18">
        <f>IF(DAY(DecSun1)=1,IF(AND(YEAR(DecSun1+30)=CalendarYear,MONTH(DecSun1+30)=12),DecSun1+30,""),IF(AND(YEAR(DecSun1+37)=CalendarYear,MONTH(DecSun1+37)=12),DecSun1+37,""))</f>
        <v>43830</v>
      </c>
      <c r="D15" s="44" t="s">
        <v>8</v>
      </c>
      <c r="E15" s="45"/>
      <c r="F15" s="45"/>
      <c r="G15" s="45"/>
      <c r="H15" s="46"/>
      <c r="I15" s="3"/>
    </row>
    <row r="16" spans="1:18" ht="55.5" customHeight="1" x14ac:dyDescent="0.25">
      <c r="A16"/>
      <c r="B16" s="12"/>
      <c r="C16" s="12"/>
      <c r="D16" s="51" t="s">
        <v>24</v>
      </c>
      <c r="E16" s="52"/>
      <c r="F16" s="52"/>
      <c r="G16" s="52"/>
      <c r="H16" s="53"/>
      <c r="I16" s="3"/>
    </row>
    <row r="17" spans="3:5" ht="22.5" customHeight="1" x14ac:dyDescent="0.25"/>
    <row r="19" spans="3:5" ht="21" customHeight="1" x14ac:dyDescent="0.25">
      <c r="C19" s="6"/>
      <c r="D19" s="5"/>
      <c r="E19" s="4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71" orientation="landscape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ApprovalStatus xmlns="d01925c2-06df-47dc-afc4-5661f7a07983">InProgress</ApprovalStatus>
    <MarketSpecific xmlns="d01925c2-06df-47dc-afc4-5661f7a07983">false</MarketSpecific>
    <LocPublishedLinkedAssetsLookup xmlns="d01925c2-06df-47dc-afc4-5661f7a07983" xsi:nil="true"/>
    <LocLastLocAttemptVersionTypeLookup xmlns="d01925c2-06df-47dc-afc4-5661f7a07983" xsi:nil="true"/>
    <LocComments xmlns="d01925c2-06df-47dc-afc4-5661f7a07983" xsi:nil="true"/>
    <ThumbnailAssetId xmlns="d01925c2-06df-47dc-afc4-5661f7a07983" xsi:nil="true"/>
    <PrimaryImageGen xmlns="d01925c2-06df-47dc-afc4-5661f7a07983">true</PrimaryImageGen>
    <LegacyData xmlns="d01925c2-06df-47dc-afc4-5661f7a07983" xsi:nil="true"/>
    <LocNewPublishedVersionLookup xmlns="d01925c2-06df-47dc-afc4-5661f7a07983" xsi:nil="true"/>
    <BlockPublish xmlns="d01925c2-06df-47dc-afc4-5661f7a07983">false</BlockPublish>
    <BusinessGroup xmlns="d01925c2-06df-47dc-afc4-5661f7a07983" xsi:nil="true"/>
    <TPFriendlyName xmlns="d01925c2-06df-47dc-afc4-5661f7a07983" xsi:nil="true"/>
    <NumericId xmlns="d01925c2-06df-47dc-afc4-5661f7a07983" xsi:nil="true"/>
    <LocOverallPublishStatusLookup xmlns="d01925c2-06df-47dc-afc4-5661f7a07983" xsi:nil="true"/>
    <LocRecommendedHandoff xmlns="d01925c2-06df-47dc-afc4-5661f7a07983" xsi:nil="true"/>
    <APEditor xmlns="d01925c2-06df-47dc-afc4-5661f7a07983">
      <UserInfo>
        <DisplayName/>
        <AccountId xsi:nil="true"/>
        <AccountType/>
      </UserInfo>
    </APEditor>
    <SourceTitle xmlns="d01925c2-06df-47dc-afc4-5661f7a07983" xsi:nil="true"/>
    <OpenTemplate xmlns="d01925c2-06df-47dc-afc4-5661f7a07983">true</OpenTemplate>
    <LocOverallLocStatusLookup xmlns="d01925c2-06df-47dc-afc4-5661f7a07983" xsi:nil="true"/>
    <UALocComments xmlns="d01925c2-06df-47dc-afc4-5661f7a07983" xsi:nil="true"/>
    <IntlLangReviewDate xmlns="d01925c2-06df-47dc-afc4-5661f7a07983" xsi:nil="true"/>
    <PublishStatusLookup xmlns="d01925c2-06df-47dc-afc4-5661f7a07983">
      <Value>264197</Value>
      <Value>271136</Value>
    </PublishStatusLookup>
    <ParentAssetId xmlns="d01925c2-06df-47dc-afc4-5661f7a07983" xsi:nil="true"/>
    <LastPublishResultLookup xmlns="d01925c2-06df-47dc-afc4-5661f7a07983"/>
    <FeatureTagsTaxHTField0 xmlns="d01925c2-06df-47dc-afc4-5661f7a07983">
      <Terms xmlns="http://schemas.microsoft.com/office/infopath/2007/PartnerControls"/>
    </FeatureTagsTaxHTField0>
    <MachineTranslated xmlns="d01925c2-06df-47dc-afc4-5661f7a07983">false</MachineTranslated>
    <Providers xmlns="d01925c2-06df-47dc-afc4-5661f7a07983" xsi:nil="true"/>
    <OriginalSourceMarket xmlns="d01925c2-06df-47dc-afc4-5661f7a07983">english</OriginalSourceMarket>
    <APDescription xmlns="d01925c2-06df-47dc-afc4-5661f7a07983" xsi:nil="true"/>
    <ClipArtFilename xmlns="d01925c2-06df-47dc-afc4-5661f7a07983" xsi:nil="true"/>
    <ContentItem xmlns="d01925c2-06df-47dc-afc4-5661f7a07983" xsi:nil="true"/>
    <TPInstallLocation xmlns="d01925c2-06df-47dc-afc4-5661f7a07983" xsi:nil="true"/>
    <PublishTargets xmlns="d01925c2-06df-47dc-afc4-5661f7a07983">OfficeOnline</PublishTargets>
    <TimesCloned xmlns="d01925c2-06df-47dc-afc4-5661f7a07983" xsi:nil="true"/>
    <AssetStart xmlns="d01925c2-06df-47dc-afc4-5661f7a07983">2011-02-21T07:34:00+00:00</AssetStart>
    <Provider xmlns="d01925c2-06df-47dc-afc4-5661f7a07983" xsi:nil="true"/>
    <AcquiredFrom xmlns="d01925c2-06df-47dc-afc4-5661f7a07983">Internal MS</AcquiredFrom>
    <FriendlyTitle xmlns="d01925c2-06df-47dc-afc4-5661f7a07983" xsi:nil="true"/>
    <LastHandOff xmlns="d01925c2-06df-47dc-afc4-5661f7a07983" xsi:nil="true"/>
    <TPClientViewer xmlns="d01925c2-06df-47dc-afc4-5661f7a07983" xsi:nil="true"/>
    <ShowIn xmlns="d01925c2-06df-47dc-afc4-5661f7a07983">Show everywhere</ShowIn>
    <UANotes xmlns="d01925c2-06df-47dc-afc4-5661f7a07983" xsi:nil="true"/>
    <TemplateStatus xmlns="d01925c2-06df-47dc-afc4-5661f7a07983" xsi:nil="true"/>
    <CSXHash xmlns="d01925c2-06df-47dc-afc4-5661f7a07983" xsi:nil="true"/>
    <Downloads xmlns="d01925c2-06df-47dc-afc4-5661f7a07983">0</Downloads>
    <VoteCount xmlns="d01925c2-06df-47dc-afc4-5661f7a07983" xsi:nil="true"/>
    <OOCacheId xmlns="d01925c2-06df-47dc-afc4-5661f7a07983" xsi:nil="true"/>
    <IsDeleted xmlns="d01925c2-06df-47dc-afc4-5661f7a07983">false</IsDeleted>
    <InternalTagsTaxHTField0 xmlns="d01925c2-06df-47dc-afc4-5661f7a07983">
      <Terms xmlns="http://schemas.microsoft.com/office/infopath/2007/PartnerControls"/>
    </InternalTagsTaxHTField0>
    <AssetExpire xmlns="d01925c2-06df-47dc-afc4-5661f7a07983">2029-05-12T07:00:00+00:00</AssetExpire>
    <DSATActionTaken xmlns="d01925c2-06df-47dc-afc4-5661f7a07983" xsi:nil="true"/>
    <CSXSubmissionMarket xmlns="d01925c2-06df-47dc-afc4-5661f7a07983" xsi:nil="true"/>
    <LocPublishedDependentAssetsLookup xmlns="d01925c2-06df-47dc-afc4-5661f7a07983" xsi:nil="true"/>
    <TPExecutable xmlns="d01925c2-06df-47dc-afc4-5661f7a07983" xsi:nil="true"/>
    <EditorialTags xmlns="d01925c2-06df-47dc-afc4-5661f7a07983" xsi:nil="true"/>
    <SubmitterId xmlns="d01925c2-06df-47dc-afc4-5661f7a07983" xsi:nil="true"/>
    <ApprovalLog xmlns="d01925c2-06df-47dc-afc4-5661f7a07983" xsi:nil="true"/>
    <AssetType xmlns="d01925c2-06df-47dc-afc4-5661f7a07983">TP</AssetType>
    <BugNumber xmlns="d01925c2-06df-47dc-afc4-5661f7a07983" xsi:nil="true"/>
    <CSXSubmissionDate xmlns="d01925c2-06df-47dc-afc4-5661f7a07983" xsi:nil="true"/>
    <CSXUpdate xmlns="d01925c2-06df-47dc-afc4-5661f7a07983">false</CSXUpdate>
    <Milestone xmlns="d01925c2-06df-47dc-afc4-5661f7a07983" xsi:nil="true"/>
    <OriginAsset xmlns="d01925c2-06df-47dc-afc4-5661f7a07983" xsi:nil="true"/>
    <TPComponent xmlns="d01925c2-06df-47dc-afc4-5661f7a07983" xsi:nil="true"/>
    <RecommendationsModifier xmlns="d01925c2-06df-47dc-afc4-5661f7a07983" xsi:nil="true"/>
    <AssetId xmlns="d01925c2-06df-47dc-afc4-5661f7a07983">TP102550755</AssetId>
    <IntlLocPriority xmlns="d01925c2-06df-47dc-afc4-5661f7a07983" xsi:nil="true"/>
    <PolicheckWords xmlns="d01925c2-06df-47dc-afc4-5661f7a07983" xsi:nil="true"/>
    <TPLaunchHelpLink xmlns="d01925c2-06df-47dc-afc4-5661f7a07983" xsi:nil="true"/>
    <TPApplication xmlns="d01925c2-06df-47dc-afc4-5661f7a07983" xsi:nil="true"/>
    <CrawlForDependencies xmlns="d01925c2-06df-47dc-afc4-5661f7a07983">false</CrawlForDependencies>
    <PlannedPubDate xmlns="d01925c2-06df-47dc-afc4-5661f7a07983" xsi:nil="true"/>
    <HandoffToMSDN xmlns="d01925c2-06df-47dc-afc4-5661f7a07983" xsi:nil="true"/>
    <IntlLangReviewer xmlns="d01925c2-06df-47dc-afc4-5661f7a07983" xsi:nil="true"/>
    <TrustLevel xmlns="d01925c2-06df-47dc-afc4-5661f7a07983">1 Microsoft Managed Content</TrustLevel>
    <LocLastLocAttemptVersionLookup xmlns="d01925c2-06df-47dc-afc4-5661f7a07983">167063</LocLastLocAttemptVersionLookup>
    <LocProcessedForHandoffsLookup xmlns="d01925c2-06df-47dc-afc4-5661f7a07983" xsi:nil="true"/>
    <IsSearchable xmlns="d01925c2-06df-47dc-afc4-5661f7a07983">true</IsSearchable>
    <TemplateTemplateType xmlns="d01925c2-06df-47dc-afc4-5661f7a07983">Excel Chart Template</TemplateTemplateType>
    <TPNamespace xmlns="d01925c2-06df-47dc-afc4-5661f7a07983" xsi:nil="true"/>
    <CampaignTagsTaxHTField0 xmlns="d01925c2-06df-47dc-afc4-5661f7a07983">
      <Terms xmlns="http://schemas.microsoft.com/office/infopath/2007/PartnerControls"/>
    </CampaignTagsTaxHTField0>
    <LocOverallPreviewStatusLookup xmlns="d01925c2-06df-47dc-afc4-5661f7a07983" xsi:nil="true"/>
    <TaxCatchAll xmlns="d01925c2-06df-47dc-afc4-5661f7a07983"/>
    <Markets xmlns="d01925c2-06df-47dc-afc4-5661f7a07983"/>
    <UAProjectedTotalWords xmlns="d01925c2-06df-47dc-afc4-5661f7a07983" xsi:nil="true"/>
    <IntlLangReview xmlns="d01925c2-06df-47dc-afc4-5661f7a07983" xsi:nil="true"/>
    <OutputCachingOn xmlns="d01925c2-06df-47dc-afc4-5661f7a07983">false</OutputCachingOn>
    <APAuthor xmlns="d01925c2-06df-47dc-afc4-5661f7a07983">
      <UserInfo>
        <DisplayName/>
        <AccountId>2098</AccountId>
        <AccountType/>
      </UserInfo>
    </APAuthor>
    <TPCommandLine xmlns="d01925c2-06df-47dc-afc4-5661f7a07983" xsi:nil="true"/>
    <TPAppVersion xmlns="d01925c2-06df-47dc-afc4-5661f7a07983" xsi:nil="true"/>
    <LocManualTestRequired xmlns="d01925c2-06df-47dc-afc4-5661f7a07983">false</LocManualTestRequired>
    <EditorialStatus xmlns="d01925c2-06df-47dc-afc4-5661f7a07983" xsi:nil="true"/>
    <LastModifiedDateTime xmlns="d01925c2-06df-47dc-afc4-5661f7a07983" xsi:nil="true"/>
    <TPLaunchHelpLinkType xmlns="d01925c2-06df-47dc-afc4-5661f7a07983">Template</TPLaunchHelpLinkType>
    <LocProcessedForMarketsLookup xmlns="d01925c2-06df-47dc-afc4-5661f7a07983" xsi:nil="true"/>
    <ScenarioTagsTaxHTField0 xmlns="d01925c2-06df-47dc-afc4-5661f7a07983">
      <Terms xmlns="http://schemas.microsoft.com/office/infopath/2007/PartnerControls"/>
    </ScenarioTagsTaxHTField0>
    <LocalizationTagsTaxHTField0 xmlns="d01925c2-06df-47dc-afc4-5661f7a07983">
      <Terms xmlns="http://schemas.microsoft.com/office/infopath/2007/PartnerControls"/>
    </LocalizationTagsTaxHTField0>
    <UACurrentWords xmlns="d01925c2-06df-47dc-afc4-5661f7a07983" xsi:nil="true"/>
    <ArtSampleDocs xmlns="d01925c2-06df-47dc-afc4-5661f7a07983" xsi:nil="true"/>
    <UALocRecommendation xmlns="d01925c2-06df-47dc-afc4-5661f7a07983">Localize</UALocRecommendation>
    <Manager xmlns="d01925c2-06df-47dc-afc4-5661f7a07983" xsi:nil="true"/>
    <LocOverallHandbackStatusLookup xmlns="d01925c2-06df-47dc-afc4-5661f7a07983" xsi:nil="true"/>
    <OriginalRelease xmlns="d01925c2-06df-47dc-afc4-5661f7a07983">14</OriginalRelease>
    <LocMarketGroupTiers2 xmlns="d01925c2-06df-47dc-afc4-5661f7a079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24389E-C832-41DD-ABE4-5A60E7A25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925c2-06df-47dc-afc4-5661f7a079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8E8732-BE5F-4F75-8499-05414FA6205D}">
  <ds:schemaRefs>
    <ds:schemaRef ds:uri="d01925c2-06df-47dc-afc4-5661f7a07983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FE055-26FF-4389-A30B-04D76EE521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7</vt:i4>
      </vt:variant>
    </vt:vector>
  </HeadingPairs>
  <TitlesOfParts>
    <vt:vector size="13" baseType="lpstr">
      <vt:lpstr>Jan</vt:lpstr>
      <vt:lpstr>Aug</vt:lpstr>
      <vt:lpstr>Sep</vt:lpstr>
      <vt:lpstr>Okt</vt:lpstr>
      <vt:lpstr>Nov</vt:lpstr>
      <vt:lpstr>Dec</vt:lpstr>
      <vt:lpstr>CalendarYear</vt:lpstr>
      <vt:lpstr>Aug!Udskriftsområde</vt:lpstr>
      <vt:lpstr>Dec!Udskriftsområde</vt:lpstr>
      <vt:lpstr>Jan!Udskriftsområde</vt:lpstr>
      <vt:lpstr>Nov!Udskriftsområde</vt:lpstr>
      <vt:lpstr>Okt!Udskriftsområde</vt:lpstr>
      <vt:lpstr>Sep!Udskriftsområde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2010-11-26T17:40:45Z</dcterms:created>
  <dcterms:modified xsi:type="dcterms:W3CDTF">2019-09-19T16:25:42Z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nternalTags">
    <vt:lpwstr/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7346600</vt:r8>
  </property>
  <property fmtid="{D5CDD505-2E9C-101B-9397-08002B2CF9AE}" pid="9" name="HiddenCategory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Applications">
    <vt:lpwstr/>
  </property>
</Properties>
</file>